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23.xml.rels" ContentType="application/vnd.openxmlformats-package.relationships+xml"/>
  <Override PartName="/xl/worksheets/_rels/sheet3.xml.rels" ContentType="application/vnd.openxmlformats-package.relationships+xml"/>
  <Override PartName="/xl/worksheets/_rels/sheet5.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media/image1.wmf" ContentType="image/x-wmf"/>
  <Override PartName="/xl/media/image2.jpeg" ContentType="image/jpeg"/>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_rels/drawing1.xml.rels" ContentType="application/vnd.openxmlformats-package.relationships+xml"/>
  <Override PartName="/xl/drawings/_rels/drawing4.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2"/>
  </bookViews>
  <sheets>
    <sheet name="DATOS IDENTIFICATIVOS" sheetId="1" state="visible" r:id="rId2"/>
    <sheet name="EP1 PRESUPUESTO ADTIVO GASTOS" sheetId="2" state="visible" r:id="rId3"/>
    <sheet name="EP2 PRESUPUESTO ADMINIS INGRES" sheetId="3" state="visible" r:id="rId4"/>
    <sheet name="EP3PRESUPUESTO EXPLOTACION" sheetId="4" state="visible" r:id="rId5"/>
    <sheet name="EP4 PPTO CAPITAL" sheetId="5" state="visible" r:id="rId6"/>
    <sheet name="EP5 OBJETIVOS Y ACTIVIDADES" sheetId="6" state="visible" r:id="rId7"/>
    <sheet name="EP6PERSONAL " sheetId="7" state="visible" r:id="rId8"/>
    <sheet name="EP7 GTOS CORR." sheetId="8" state="visible" r:id="rId9"/>
    <sheet name="EP9 SUBVENCIONES A RECIBIR" sheetId="9" state="visible" r:id="rId10"/>
    <sheet name="EP11SUBV A CONCEDER" sheetId="10" state="visible" r:id="rId11"/>
    <sheet name="EP13 PROYECTOS DE INVERSION" sheetId="11" state="visible" r:id="rId12"/>
    <sheet name="EP15 MEMORIA EXPLICATIVA" sheetId="12" state="visible" r:id="rId13"/>
    <sheet name="Ingresos v46" sheetId="13" state="hidden" r:id="rId14"/>
    <sheet name="Ingresos v45" sheetId="14" state="hidden" r:id="rId15"/>
    <sheet name="Gastos v46" sheetId="15" state="hidden" r:id="rId16"/>
    <sheet name="Gastos v45" sheetId="16" state="hidden" r:id="rId17"/>
    <sheet name="Alta proyectos" sheetId="17" state="hidden" r:id="rId18"/>
    <sheet name="Dotación proyectos v46" sheetId="18" state="hidden" r:id="rId19"/>
    <sheet name="Dotación proyectos v45" sheetId="19" state="hidden" r:id="rId20"/>
    <sheet name="Objetivos y Actividades" sheetId="20" state="hidden" r:id="rId21"/>
    <sheet name="Asignacion corrientes capital g" sheetId="21" state="hidden" r:id="rId22"/>
    <sheet name="Asignacion corrientes capital i" sheetId="22" state="hidden" r:id="rId23"/>
    <sheet name="EMPRESA- PROGRAMA" sheetId="23" state="hidden" r:id="rId24"/>
  </sheets>
  <externalReferences>
    <externalReference r:id="rId25"/>
  </externalReferences>
  <definedNames>
    <definedName function="false" hidden="true" localSheetId="22" name="_xlnm._FilterDatabase" vbProcedure="false">'EMPRESA- PROGRAMA'!$A$1:$G$1</definedName>
    <definedName function="false" hidden="false" localSheetId="1" name="_xlnm.Print_Titles" vbProcedure="false">'EP1 PRESUPUESTO ADTIVO GASTOS'!$1:$9</definedName>
    <definedName function="false" hidden="false" localSheetId="9" name="_xlnm.Print_Area" vbProcedure="false">'EP11SUBV A CONCEDER'!$A$1:$J$65</definedName>
    <definedName function="false" hidden="false" localSheetId="11" name="_xlnm.Print_Area" vbProcedure="false">'EP15 MEMORIA EXPLICATIVA'!$A$1:$E$50</definedName>
    <definedName function="false" hidden="false" localSheetId="2" name="_xlnm.Print_Titles" vbProcedure="false">'EP2 PRESUPUESTO ADMINIS INGRES'!$1:$10</definedName>
    <definedName function="false" hidden="false" localSheetId="3" name="_xlnm.Print_Titles" vbProcedure="false">'EP3PRESUPUESTO EXPLOTACION'!$1:$10</definedName>
    <definedName function="false" hidden="false" localSheetId="4" name="_xlnm.Print_Area" vbProcedure="false">'EP4 PPTO CAPITAL'!$A$1:$E$79</definedName>
    <definedName function="false" hidden="false" localSheetId="4" name="_xlnm.Print_Titles" vbProcedure="false">'EP4 PPTO CAPITAL'!$1:$10</definedName>
    <definedName function="false" hidden="false" localSheetId="5" name="_xlnm.Print_Area" vbProcedure="false">'EP5 OBJETIVOS Y ACTIVIDADES'!$A$1:$D$53</definedName>
    <definedName function="false" hidden="false" localSheetId="5" name="_xlnm.Print_Titles" vbProcedure="false">'EP5 OBJETIVOS Y ACTIVIDADES'!$1:$12</definedName>
    <definedName function="false" hidden="false" localSheetId="8" name="_xlnm.Print_Area" vbProcedure="false">'EP9 SUBVENCIONES A RECIBIR'!$A$1:$F$36</definedName>
    <definedName function="false" hidden="false" name="cancelar" vbProcedure="false">cancelar</definedName>
    <definedName function="false" hidden="false" localSheetId="0" name="cancelar" vbProcedure="false">cancelar</definedName>
    <definedName function="false" hidden="false" name="DATA1" vbProcedure="false">#REF!</definedName>
    <definedName function="false" hidden="false" name="DATA2" vbProcedure="false">#REF!</definedName>
    <definedName function="false" hidden="false" name="DATA3" vbProcedure="false">#REF!</definedName>
    <definedName function="false" hidden="false" name="DATA4" vbProcedure="false">#REF!</definedName>
    <definedName function="false" hidden="false" name="DATA5" vbProcedure="false">#REF!</definedName>
    <definedName function="false" hidden="false" name="DATA6" vbProcedure="false">#REF!</definedName>
    <definedName function="false" hidden="false" name="DATA7" vbProcedure="false">#REF!</definedName>
    <definedName function="false" hidden="false" name="TEST0" vbProcedure="false">#REF!</definedName>
    <definedName function="false" hidden="false" name="TESTHKEY" vbProcedure="false">#REF!</definedName>
    <definedName function="false" hidden="false" localSheetId="1" name="cancelar" vbProcedure="false">'EP1 PRESUPUESTO ADTIVO GASTOS'!cancelar</definedName>
    <definedName function="false" hidden="false" localSheetId="2" name="cancelar" vbProcedure="false">'EP2 PRESUPUESTO ADMINIS INGRES'!cancelar</definedName>
    <definedName function="false" hidden="false" localSheetId="4" name="OLE_LINK1" vbProcedure="false">'ep4 ppto capital'!#ref!</definedName>
    <definedName function="false" hidden="false" localSheetId="6" name="cancelar" vbProcedure="false">'EP6PERSONAL '!cancelar</definedName>
    <definedName function="false" hidden="false" localSheetId="8" name="cancelar" vbProcedure="false">'EP9 SUBVENCIONES A RECIBIR'!cancelar</definedName>
    <definedName function="false" hidden="false" localSheetId="9" name="cancelar" vbProcedure="false">'EP11SUBV A CONCEDER'!cancelar</definedName>
    <definedName function="false" hidden="false" localSheetId="10" name="cancelar" vbProcedure="false">'EP13 PROYECTOS DE INVERSION'!cancelar</definedName>
    <definedName function="false" hidden="false" localSheetId="12" name="cancelar" vbProcedure="false">'Ingresos v46'!cancelar</definedName>
    <definedName function="false" hidden="false" localSheetId="14" name="cancelar" vbProcedure="false">'Gastos v46'!cancelar</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<sst xmlns="http://schemas.openxmlformats.org/spreadsheetml/2006/main" count="2809" uniqueCount="982">
  <si>
    <t xml:space="preserve">    </t>
  </si>
  <si>
    <t xml:space="preserve">Año presupuesto:</t>
  </si>
  <si>
    <t xml:space="preserve">60 CONSORCIO CAMPUS UNIVERSITARIO DE LORCA</t>
  </si>
  <si>
    <t xml:space="preserve">Denominación empresa:</t>
  </si>
  <si>
    <t xml:space="preserve">98 FUNDACIÓN FORMACIÓN E  INVEST. SANITARIA</t>
  </si>
  <si>
    <t xml:space="preserve">61 CONSORCIO GESTION DE RESIDUOS SOLIDOS R.MURCIA</t>
  </si>
  <si>
    <t xml:space="preserve">62 CONSORCIO MARINA DE COPE</t>
  </si>
  <si>
    <t xml:space="preserve">63 CONSORCIO SERV.EXTINCION INCENDIOS Y SALV. C.A.</t>
  </si>
  <si>
    <t xml:space="preserve">Comprobaciones</t>
  </si>
  <si>
    <t xml:space="preserve">Resultado comprobación</t>
  </si>
  <si>
    <t xml:space="preserve">64 CONSORCIO DE LAS VIAS VERDES DE LA REGION DE MURCIA</t>
  </si>
  <si>
    <t xml:space="preserve">¿Coinciden los gastos de personal del presupuesto administrativo con la ficha ep6?</t>
  </si>
  <si>
    <t xml:space="preserve">65 CONSORCIO DEPOSITO FRANCO DE CARTAGENA</t>
  </si>
  <si>
    <t xml:space="preserve">¿Coinciden los gastos corrientes del presupuesto administrativo con la ficha ep7?</t>
  </si>
  <si>
    <t xml:space="preserve">66 CONSORCIO DE CEUTI PARA FINANCIACIÓN DE PABELLÓN DEPORTIVO Y PISCINA</t>
  </si>
  <si>
    <t xml:space="preserve">¿Coinciden los gastos de inversiones del presupuesto administrativo con la ficha ep13?</t>
  </si>
  <si>
    <t xml:space="preserve">67 CONSORCIO DE ALGUAZAS  PARA FINANCIACIÓN PISCINA CLIMATIZADA</t>
  </si>
  <si>
    <t xml:space="preserve">¿Coinciden los gastos de personal del presupuesto administrativo con el presupuesto de explotación?</t>
  </si>
  <si>
    <t xml:space="preserve">68 CONSORCIO DE ABARAN PARA FINANCIACIÓN PISCINA CLIMATIZADA</t>
  </si>
  <si>
    <t xml:space="preserve">69 CONSORCIO DE CIEZA PARA FINANCIACIÓN PISCINA CLIMATIZADA</t>
  </si>
  <si>
    <t xml:space="preserve">70 INSTITUTO DE FOMENTO DE LA REG. MURCIA</t>
  </si>
  <si>
    <t xml:space="preserve">71 SERVICIO MURCIANO DE SALUD</t>
  </si>
  <si>
    <t xml:space="preserve">72 RADIOTELEVISIÓN DE LA REGIÓN DE MURCIA</t>
  </si>
  <si>
    <t xml:space="preserve">73 CONSEJO ECONÓMICO Y SOCIAL REGIÓN MURCIA</t>
  </si>
  <si>
    <t xml:space="preserve">74 SOCIEDAD PBCA.SUELO Y EQUIPAM.EMPRESAR.</t>
  </si>
  <si>
    <t xml:space="preserve">75 ESAMUR</t>
  </si>
  <si>
    <t xml:space="preserve">76 MURCIA CULTURAL, S.A.</t>
  </si>
  <si>
    <t xml:space="preserve">77 INSTITUTO DE LAS INDUSTRIAS CULTURALES Y DE LAS ARTES</t>
  </si>
  <si>
    <t xml:space="preserve">78 INDUSTRIALHAMA, S.A.</t>
  </si>
  <si>
    <t xml:space="preserve">79 REGIÓN DE MURCIA TURÍSTICA, S.A.</t>
  </si>
  <si>
    <t xml:space="preserve">80 REGIÓN DE MURCIA DEPORTES, SAU</t>
  </si>
  <si>
    <t xml:space="preserve">81 GISCARMSA</t>
  </si>
  <si>
    <t xml:space="preserve">82 ENTE PÚBLICO DEL AGUA DE LA REG. MURCIA</t>
  </si>
  <si>
    <t xml:space="preserve">83 TELEVISIÓN AUTÓNOMICA DE MURCIA, S.A.</t>
  </si>
  <si>
    <t xml:space="preserve">84 ONDA REGIONAL DE MURCIA, S.A.</t>
  </si>
  <si>
    <t xml:space="preserve">85 ENTIDAD PBCA.TRANSPORTE DE LA REG.MURCIA</t>
  </si>
  <si>
    <t xml:space="preserve">86 INSTITUTO DE TURISMO DE LA REGIÓN DE MURCIA</t>
  </si>
  <si>
    <t xml:space="preserve">87 HIDRONOSTRUM S.A.</t>
  </si>
  <si>
    <t xml:space="preserve">88 DESALADORA DE ESCOMBRERAS S.A.</t>
  </si>
  <si>
    <t xml:space="preserve">89 INSTITUTO DE CRÉDITO Y FINANZAS DE R.M.</t>
  </si>
  <si>
    <t xml:space="preserve">90 FUNDACIÓN MARIANO RUIZ FUNES</t>
  </si>
  <si>
    <t xml:space="preserve">91 FUNDACIÓN MURCIANA TUTELA DEF.JUD.ADUL</t>
  </si>
  <si>
    <t xml:space="preserve">92 FUNDACIÓN SÉNECA</t>
  </si>
  <si>
    <t xml:space="preserve">93 FUNDACIÓN INTEGRA</t>
  </si>
  <si>
    <t xml:space="preserve">94 FUNDACIÓN AGENCIA GESTIÓN ENERGIA RM</t>
  </si>
  <si>
    <t xml:space="preserve">95 FUNDACIÓN PARQUE CIENTÍFICO DE MURCIA</t>
  </si>
  <si>
    <t xml:space="preserve">96 FUNDACIÓN INSTIT.EUROMEDITERRANEO AGUA</t>
  </si>
  <si>
    <t xml:space="preserve">97 FUNDACIÓN ALZHEIMUR</t>
  </si>
  <si>
    <t xml:space="preserve">99 FUNDACIÓN ORQUESTA SINFONICA  DE LA R.DE M.</t>
  </si>
  <si>
    <t xml:space="preserve">INCORRECTO</t>
  </si>
  <si>
    <t xml:space="preserve">COMUNIDAD AUTONOMA DE LA REGIÓN DE MURCIA</t>
  </si>
  <si>
    <t xml:space="preserve">FICHA EP1 PRESUPUESTO ADMINIST. (GASTOS)</t>
  </si>
  <si>
    <t xml:space="preserve">PRESUPUESTO ADMINISTRATIVO (GASTOS)</t>
  </si>
  <si>
    <t xml:space="preserve">Partida de Gtos </t>
  </si>
  <si>
    <t xml:space="preserve">      (en euros)</t>
  </si>
  <si>
    <t xml:space="preserve">OPERACIONES PRESUPUESTARIAS</t>
  </si>
  <si>
    <t xml:space="preserve">DIFERENCIAS</t>
  </si>
  <si>
    <t xml:space="preserve">GASTOS</t>
  </si>
  <si>
    <t xml:space="preserve">%VAR.</t>
  </si>
  <si>
    <t xml:space="preserve">V. ABS.</t>
  </si>
  <si>
    <t xml:space="preserve">   I. Gastos de Personal</t>
  </si>
  <si>
    <t xml:space="preserve">SUMA</t>
  </si>
  <si>
    <t xml:space="preserve">        10    ALTOS CARGOS</t>
  </si>
  <si>
    <t xml:space="preserve">10000</t>
  </si>
  <si>
    <t xml:space="preserve">        11    PERSONAL EVENTUAL DE GABINETES</t>
  </si>
  <si>
    <t xml:space="preserve">11000</t>
  </si>
  <si>
    <t xml:space="preserve">        12    FUNCIONARIOS</t>
  </si>
  <si>
    <t xml:space="preserve">12000</t>
  </si>
  <si>
    <t xml:space="preserve">        13    LABORALES</t>
  </si>
  <si>
    <t xml:space="preserve">13000</t>
  </si>
  <si>
    <t xml:space="preserve">        14    OTRO PERSONAL</t>
  </si>
  <si>
    <t xml:space="preserve">14100</t>
  </si>
  <si>
    <t xml:space="preserve">        15    INCENTIVOS AL RENDIMIENTO</t>
  </si>
  <si>
    <t xml:space="preserve">15000</t>
  </si>
  <si>
    <t xml:space="preserve">        16    CUOTAS,PRESTACIONES Y GASTOS SOCIALES EMPLEADOR</t>
  </si>
  <si>
    <t xml:space="preserve">16000</t>
  </si>
  <si>
    <t xml:space="preserve">        17    PERSONAL DOCENTE</t>
  </si>
  <si>
    <t xml:space="preserve">17000</t>
  </si>
  <si>
    <t xml:space="preserve">        18    PERSONAL ESTATUTARIO</t>
  </si>
  <si>
    <t xml:space="preserve">   II. Gastos Bienes corrientes y servicios</t>
  </si>
  <si>
    <t xml:space="preserve">        20    ARRENDAMIENTOS Y CÁNONES</t>
  </si>
  <si>
    <t xml:space="preserve">20000</t>
  </si>
  <si>
    <t xml:space="preserve">        21    REPARACIONES, MANTENIMIENTO Y CONSERVACIÓN</t>
  </si>
  <si>
    <t xml:space="preserve">21000</t>
  </si>
  <si>
    <t xml:space="preserve">        22    MATERIAL, SUMINISTROS Y OTROS</t>
  </si>
  <si>
    <t xml:space="preserve">22000</t>
  </si>
  <si>
    <t xml:space="preserve">        23    INDEMNIZACIONES POR RAZÓN DEL SERVICIO</t>
  </si>
  <si>
    <t xml:space="preserve">23000</t>
  </si>
  <si>
    <t xml:space="preserve">        24    GASTOS DE PUBLICACIONES</t>
  </si>
  <si>
    <t xml:space="preserve">24000</t>
  </si>
  <si>
    <t xml:space="preserve">        25    CONCIERTOS DE ASISTENCIA SANITARIA</t>
  </si>
  <si>
    <t xml:space="preserve">25000</t>
  </si>
  <si>
    <t xml:space="preserve">        26    CONCIERTOS PARA PRESTACIÓN DE SERVICIOS SOCIALES</t>
  </si>
  <si>
    <t xml:space="preserve">26000</t>
  </si>
  <si>
    <t xml:space="preserve">        27    GASTOS FUNCIONAMIENTO CENTROS DOCENTES NO UNIVERSI</t>
  </si>
  <si>
    <t xml:space="preserve">27000</t>
  </si>
  <si>
    <t xml:space="preserve">   III.  Gastos Financieros</t>
  </si>
  <si>
    <t xml:space="preserve">        30    DEUDA PÚBLICA EN MONEDA NACIONAL</t>
  </si>
  <si>
    <t xml:space="preserve">30000</t>
  </si>
  <si>
    <t xml:space="preserve">        31    PRÉSTAMOS EN MONEDA NACIONAL</t>
  </si>
  <si>
    <t xml:space="preserve">31000</t>
  </si>
  <si>
    <t xml:space="preserve">        32    DEUDA PÚBLICA EN MONEDA EXTRANJERA</t>
  </si>
  <si>
    <t xml:space="preserve">32000</t>
  </si>
  <si>
    <t xml:space="preserve">        33    PRÉSTAMOS EN MONEDA EXTRANJERA</t>
  </si>
  <si>
    <t xml:space="preserve">33000</t>
  </si>
  <si>
    <t xml:space="preserve">        34    DE DEPÓSITOS Y FIANZAS</t>
  </si>
  <si>
    <t xml:space="preserve">34000</t>
  </si>
  <si>
    <t xml:space="preserve">        35    INTERESES DE DEMORA Y OTROS GASTOS FINANCIEROS</t>
  </si>
  <si>
    <t xml:space="preserve">35000</t>
  </si>
  <si>
    <t xml:space="preserve">   IV. Transferencias Corrientes</t>
  </si>
  <si>
    <t xml:space="preserve">        40    AL SECTOR PÚBLICO ESTATAL</t>
  </si>
  <si>
    <t xml:space="preserve">40000</t>
  </si>
  <si>
    <t xml:space="preserve">        41    A ORGANISMOS AUTÓNOMOS DE LA CARM</t>
  </si>
  <si>
    <t xml:space="preserve">41000</t>
  </si>
  <si>
    <t xml:space="preserve">        42    A LA ADMINISTRACIÓN GRAL.DE LA COMUNIDAD AUTÓNOMA</t>
  </si>
  <si>
    <t xml:space="preserve">42000</t>
  </si>
  <si>
    <t xml:space="preserve">        43    A CONSORCIOS Y FUNDACIONES DE LA CARM</t>
  </si>
  <si>
    <t xml:space="preserve">43000</t>
  </si>
  <si>
    <t xml:space="preserve">        44 A E.P.E., OTRAS ENTIDADES DE DERECHO PÚBLICO Y SOCIEDADES MERCANTILES REGIONALES</t>
  </si>
  <si>
    <t xml:space="preserve">44000</t>
  </si>
  <si>
    <t xml:space="preserve">        45    AL SECTOR PÚBLICO DE OTRAS COMUNIDADES AUTÓNOMAS</t>
  </si>
  <si>
    <t xml:space="preserve">45099</t>
  </si>
  <si>
    <t xml:space="preserve">        46    AL SECTOR PÚBLICO LOCAL</t>
  </si>
  <si>
    <t xml:space="preserve">46029</t>
  </si>
  <si>
    <t xml:space="preserve">        47    A EMPRESAS PRIVADAS</t>
  </si>
  <si>
    <t xml:space="preserve">47000</t>
  </si>
  <si>
    <t xml:space="preserve">        48    A FAMILIAS E INSTITUCIONES SIN FINES DE LUCRO</t>
  </si>
  <si>
    <t xml:space="preserve">48000</t>
  </si>
  <si>
    <t xml:space="preserve">        49    AL EXTERIOR</t>
  </si>
  <si>
    <t xml:space="preserve">49000</t>
  </si>
  <si>
    <t xml:space="preserve">OPERACIONES CORRIENTES</t>
  </si>
  <si>
    <t xml:space="preserve">   VI. Inversiones Reales</t>
  </si>
  <si>
    <t xml:space="preserve">        60    INVERSIÓN NUEVA INFRAESTRUCTURAS Y BIENES DESTINADOS AL USO GENERAL</t>
  </si>
  <si>
    <t xml:space="preserve">60000</t>
  </si>
  <si>
    <t xml:space="preserve">        61    INVERSIÓN DE REPOSICIÓN INFRAESTRUCTURAS Y BIENES DESTINADOS AL USO GENERAL</t>
  </si>
  <si>
    <t xml:space="preserve">61000</t>
  </si>
  <si>
    <t xml:space="preserve">        62    INVERSIÓN NUEVA ASOCIADA FUNCIONAMIENTO OPERATIVO DE LOS SERVICIOS</t>
  </si>
  <si>
    <t xml:space="preserve">62000</t>
  </si>
  <si>
    <t xml:space="preserve">        63    INVERSIÓN DE REPOSICIÓN ASOCIADA FUNCIONAMIENTO OPERATIVO DE LOS SERVICIOS</t>
  </si>
  <si>
    <t xml:space="preserve">63000</t>
  </si>
  <si>
    <t xml:space="preserve">        64    GASTOS DE INVERSIONES DE CARÁCTER INMATERIAL</t>
  </si>
  <si>
    <t xml:space="preserve">64000</t>
  </si>
  <si>
    <t xml:space="preserve">        65    INVERSIONES GESTIONADAS PARA OTROS ENTES PÚBLICOS</t>
  </si>
  <si>
    <t xml:space="preserve">65000</t>
  </si>
  <si>
    <t xml:space="preserve">        66    INVERSIÓN EN VIVIENDAS DE PROMOCIÓN PÚBLICA</t>
  </si>
  <si>
    <t xml:space="preserve">66000</t>
  </si>
  <si>
    <t xml:space="preserve">        67    INVERSIÓN EN BIENES DE PATRIMONIO HISTÓRICO ,ARTÍSTICO Y CULTURAL</t>
  </si>
  <si>
    <t xml:space="preserve">67000</t>
  </si>
  <si>
    <t xml:space="preserve">        68    GASTOS INVERSIÓN DE CENTROS DOCENTES NO UNIVERSITARIOS</t>
  </si>
  <si>
    <t xml:space="preserve">68000</t>
  </si>
  <si>
    <t xml:space="preserve">   VII. Transferencias de Capital</t>
  </si>
  <si>
    <t xml:space="preserve">        70    AL SECTOR PÚBLICO ESTATAL</t>
  </si>
  <si>
    <t xml:space="preserve">70000</t>
  </si>
  <si>
    <t xml:space="preserve">        71    A ORGANISMOS AUTÓNOMOS DE LA CARM</t>
  </si>
  <si>
    <t xml:space="preserve">71000</t>
  </si>
  <si>
    <t xml:space="preserve">        72    A LA ADMINISTRACIÓN GENERAL.DE LA COMUNIDAD AUTÓNOMA</t>
  </si>
  <si>
    <t xml:space="preserve">72000</t>
  </si>
  <si>
    <t xml:space="preserve">        73    A CONSORCIOS Y FUNDACIONES DE LA CARM</t>
  </si>
  <si>
    <t xml:space="preserve">73000</t>
  </si>
  <si>
    <t xml:space="preserve">        74 A E.P.E., OTRAS ENTIDADES DE DERECHO PÚBLICO Y SOCIEDADES MERCANTILES REGIONALES</t>
  </si>
  <si>
    <t xml:space="preserve">74000</t>
  </si>
  <si>
    <t xml:space="preserve">        75    AL SECTOR PÚBLICO DE OTRAS COMUNIDADES AUTÓNOMAS</t>
  </si>
  <si>
    <t xml:space="preserve">75099</t>
  </si>
  <si>
    <t xml:space="preserve">        76    AL SECTOR PÚBLICO LOCAL</t>
  </si>
  <si>
    <t xml:space="preserve">76000</t>
  </si>
  <si>
    <t xml:space="preserve">        77    A EMPRESAS PRIVADAS</t>
  </si>
  <si>
    <t xml:space="preserve">77000</t>
  </si>
  <si>
    <t xml:space="preserve">        78    A FAMILIAS E INSTITUCIONES SIN FINES DE LUCRO</t>
  </si>
  <si>
    <t xml:space="preserve">78000</t>
  </si>
  <si>
    <t xml:space="preserve">        79    AL EXTERIOR</t>
  </si>
  <si>
    <t xml:space="preserve">79000</t>
  </si>
  <si>
    <t xml:space="preserve">OPERACIONES DE CAPITAL</t>
  </si>
  <si>
    <t xml:space="preserve">OPERACIONES NO FINANCIERAS</t>
  </si>
  <si>
    <t xml:space="preserve">   VIII. Variación de Activos Financieros</t>
  </si>
  <si>
    <t xml:space="preserve">        80    ADQUISICIÓN DE DEUDA DEL SECTOR PÚBLICO</t>
  </si>
  <si>
    <t xml:space="preserve">80000</t>
  </si>
  <si>
    <t xml:space="preserve">        81    ADQUISICIÓN OBLIGAC.Y BONOS DE FUERA DEL SECT.PBCO</t>
  </si>
  <si>
    <t xml:space="preserve">81000</t>
  </si>
  <si>
    <t xml:space="preserve">        82    CONCESIÓN DE PRÉSTAMOS AL SECTOR PÚBLICO</t>
  </si>
  <si>
    <t xml:space="preserve">82000</t>
  </si>
  <si>
    <t xml:space="preserve">        83    CONCESIÓN DE PRÉSTAMOS FUERA DEL SECTOR PÚBLICO</t>
  </si>
  <si>
    <t xml:space="preserve">83000</t>
  </si>
  <si>
    <t xml:space="preserve">        84    CONSTITUCIÓN DE DEPÓSITOS Y FIANZAS</t>
  </si>
  <si>
    <t xml:space="preserve">84000</t>
  </si>
  <si>
    <t xml:space="preserve">        85    ADQUISICIÓN ACCIONES Y PARTICIPAC. DEL SECT.PBCO.</t>
  </si>
  <si>
    <t xml:space="preserve">85000</t>
  </si>
  <si>
    <t xml:space="preserve">        86    ADQUISICIÓN ACCIONES Y PARTIC. FUERA DEL SECT.PBCO</t>
  </si>
  <si>
    <t xml:space="preserve">86000</t>
  </si>
  <si>
    <t xml:space="preserve">        87    APORTACIONES PATRIMONIALES</t>
  </si>
  <si>
    <t xml:space="preserve">87000</t>
  </si>
  <si>
    <t xml:space="preserve">    IX. Variación de Pasivos Financieros</t>
  </si>
  <si>
    <t xml:space="preserve">        90    AMORTIZACIÓN DE DEUDA PÚBLICA EN MONEDA NACIONAL</t>
  </si>
  <si>
    <t xml:space="preserve">90000</t>
  </si>
  <si>
    <t xml:space="preserve">        91    AMORTIZACIÓN DE PRÉSTAMOS EN MONEDA NACIONAL</t>
  </si>
  <si>
    <t xml:space="preserve">91000</t>
  </si>
  <si>
    <t xml:space="preserve">        92    AMORTIZACIÓN DE DEUDA PÚBLICA EN MONEDA EXTRANJERA</t>
  </si>
  <si>
    <t xml:space="preserve">92000</t>
  </si>
  <si>
    <t xml:space="preserve">        93    AMORTIZACIÓN DE PRÉSTAMOS EN MONEDA EXTRANJERA</t>
  </si>
  <si>
    <t xml:space="preserve">93000</t>
  </si>
  <si>
    <t xml:space="preserve">        94    DEVOLUCIÓN DE DEPÓSITOS Y FIANZAS</t>
  </si>
  <si>
    <t xml:space="preserve">94000</t>
  </si>
  <si>
    <t xml:space="preserve">OPERACIONES FINANCIERAS</t>
  </si>
  <si>
    <t xml:space="preserve">TOTAL GASTOS OPERACIONES PRESUPUESTARIAS</t>
  </si>
  <si>
    <t xml:space="preserve">AJUSTES AL PRESUPUESTO DE</t>
  </si>
  <si>
    <t xml:space="preserve">   (+) Disminución de existencias</t>
  </si>
  <si>
    <t xml:space="preserve">05000</t>
  </si>
  <si>
    <t xml:space="preserve">   (-) Gastos Anticipados en el ejercicio</t>
  </si>
  <si>
    <t xml:space="preserve">05100</t>
  </si>
  <si>
    <t xml:space="preserve">   (+) Gastos anticipados en ejercicios anteriores</t>
  </si>
  <si>
    <t xml:space="preserve">05001</t>
  </si>
  <si>
    <t xml:space="preserve">   (+) Reducción de capital ó adquisición acciones propias</t>
  </si>
  <si>
    <t xml:space="preserve">05002</t>
  </si>
  <si>
    <t xml:space="preserve">   (+) Traspaso a corto plazo de deudas a largo plazo</t>
  </si>
  <si>
    <t xml:space="preserve">05003</t>
  </si>
  <si>
    <t xml:space="preserve">   (+) Provisión para riesgos y gastos (no circulante)</t>
  </si>
  <si>
    <t xml:space="preserve">050.04 o 051.01 si -</t>
  </si>
  <si>
    <t xml:space="preserve">        Otros ajustes</t>
  </si>
  <si>
    <t xml:space="preserve">050.99 o 051.99 si -</t>
  </si>
  <si>
    <t xml:space="preserve">TOTAL AJUSTES AL PRESUPUESTO DE GASTOS</t>
  </si>
  <si>
    <t xml:space="preserve">  TOTAL GASTOS OPERACIONES PRESUPUESTARIAS</t>
  </si>
  <si>
    <t xml:space="preserve">  TOTAL AJUSTES AL PRESUPUESTO DE GASTOS</t>
  </si>
  <si>
    <t xml:space="preserve">TOTAL GASTOS (Aplicaciones)</t>
  </si>
  <si>
    <t xml:space="preserve">Master/Elaboración General/Elaboración Presupuesto/Dotación presupuesto/Partidas con importes/Actualizar</t>
  </si>
  <si>
    <t xml:space="preserve">APORTACIONES Y SUBVENCIONES DE CAPITAL RECIBIDAS</t>
  </si>
  <si>
    <t xml:space="preserve">FICHA EP2 PRESUPUESTO ADMINISTR. (INGRESOS)</t>
  </si>
  <si>
    <t xml:space="preserve">PRESUPUESTO ADMINISTRATIVO (INGRESOS)</t>
  </si>
  <si>
    <t xml:space="preserve">Partida de Ingresos</t>
  </si>
  <si>
    <t xml:space="preserve">       (en euros)</t>
  </si>
  <si>
    <t xml:space="preserve">INGRESOS</t>
  </si>
  <si>
    <t xml:space="preserve">   I.    Impuestos Directos</t>
  </si>
  <si>
    <t xml:space="preserve">        10   SOBRE LA RENTA Y RECARGOS SOBRE IMPUESTOS DIRECTOS</t>
  </si>
  <si>
    <t xml:space="preserve">        11   SOBRE EL CAPITAL</t>
  </si>
  <si>
    <t xml:space="preserve">   II.   Impuestos Indirectos</t>
  </si>
  <si>
    <t xml:space="preserve">        20   IMPUESTO SOBRE TRANSMISIONES PATRIMONIALES Y ACTOS JDCOS. DOCUMENT.</t>
  </si>
  <si>
    <t xml:space="preserve">        21   SOBRE EL VALOR AÑADIDO</t>
  </si>
  <si>
    <t xml:space="preserve">21001</t>
  </si>
  <si>
    <t xml:space="preserve">        22   SOBRE CONSUMOS ESPECÍFICOS</t>
  </si>
  <si>
    <t xml:space="preserve">        25   IMPUESTOS SOBRE EL JUEGO</t>
  </si>
  <si>
    <t xml:space="preserve">        26   IMPUESTOS MEDIOAMBIENTALES</t>
  </si>
  <si>
    <t xml:space="preserve">   III.  Tasas y otros Ingresos</t>
  </si>
  <si>
    <t xml:space="preserve">        30   TASAS</t>
  </si>
  <si>
    <t xml:space="preserve">        31   PRECIOS PÚBLICOS</t>
  </si>
  <si>
    <t xml:space="preserve">        32   OTROS INGRESOS POR PRESTACIÓN DE SERVICIOS</t>
  </si>
  <si>
    <t xml:space="preserve">        33   VENTA DE BIENES</t>
  </si>
  <si>
    <t xml:space="preserve">        34   CÁNONES </t>
  </si>
  <si>
    <t xml:space="preserve">34001</t>
  </si>
  <si>
    <t xml:space="preserve">        38   REINTEGROS DE OPERACIONES CORRIENTES</t>
  </si>
  <si>
    <t xml:space="preserve">38000</t>
  </si>
  <si>
    <t xml:space="preserve">        39   OTROS INGRESOS</t>
  </si>
  <si>
    <t xml:space="preserve">39100</t>
  </si>
  <si>
    <t xml:space="preserve">        40   DEL SECTOR PÚBLICO ESTATAL</t>
  </si>
  <si>
    <t xml:space="preserve">        41   DE ORGANISMOS AUTÓNOMOS  DE LA CARM</t>
  </si>
  <si>
    <t xml:space="preserve">        42   DE LA ADMINISTRACIÓN GENERAL DE LA COMUNIDAD AUTONOMA</t>
  </si>
  <si>
    <t xml:space="preserve">        43   DE CONSORCIOS Y FUNDACIONES DE LA CARM</t>
  </si>
  <si>
    <t xml:space="preserve">        44   DE E.P.E., OTRAS ENTIDADES DERECHO PUBLICO Y SOC. MERCANTILES REG.</t>
  </si>
  <si>
    <t xml:space="preserve">        45   DEL SECTOR PUBLICO DE OTRAS COMUNIDADES AUTÓNOMAS</t>
  </si>
  <si>
    <t xml:space="preserve">        46   DE CORPORACIONES LOCALES</t>
  </si>
  <si>
    <t xml:space="preserve">46002</t>
  </si>
  <si>
    <t xml:space="preserve">        47   DE EMPRESAS PRIVADAS</t>
  </si>
  <si>
    <t xml:space="preserve">47100</t>
  </si>
  <si>
    <t xml:space="preserve">        48   DE FAMILIAS E INSTITUCIONES SIN FINES DE LUCRO</t>
  </si>
  <si>
    <t xml:space="preserve">48001</t>
  </si>
  <si>
    <t xml:space="preserve">        49   DEL EXTERIOR</t>
  </si>
  <si>
    <t xml:space="preserve">   V.  Ingresos Patrimoniales</t>
  </si>
  <si>
    <t xml:space="preserve">        50   INTERESES DE TÍTULOS Y VALORES</t>
  </si>
  <si>
    <t xml:space="preserve">50000</t>
  </si>
  <si>
    <t xml:space="preserve">        51   INTERESES DE ANTICIPOS Y PRÉSTAMOS CONCEDIDOS</t>
  </si>
  <si>
    <t xml:space="preserve">51700</t>
  </si>
  <si>
    <t xml:space="preserve">        52   INTERESES DE DEPÓSITOS</t>
  </si>
  <si>
    <t xml:space="preserve">52000</t>
  </si>
  <si>
    <t xml:space="preserve">        53   DIVIDENDOS Y PARTICIPACIONES EN BENEFICIOS</t>
  </si>
  <si>
    <t xml:space="preserve">        54   RENTAS DE BIENES INMUEBLES</t>
  </si>
  <si>
    <t xml:space="preserve">54000</t>
  </si>
  <si>
    <t xml:space="preserve">        55   PRODUCTOS DE CONCESIONES Y APROVECHAMIENTOS ESPECIALES</t>
  </si>
  <si>
    <t xml:space="preserve">55000</t>
  </si>
  <si>
    <t xml:space="preserve">        57   RESULTADOS DE OPERACIONES COMERCIALES</t>
  </si>
  <si>
    <t xml:space="preserve">57000</t>
  </si>
  <si>
    <t xml:space="preserve">        58   VARIACIÓN DEL FONDO DE MANIOBRA</t>
  </si>
  <si>
    <t xml:space="preserve">58000</t>
  </si>
  <si>
    <t xml:space="preserve">        59   OTROS INGRESOS PATRIMONIALES</t>
  </si>
  <si>
    <t xml:space="preserve">59000</t>
  </si>
  <si>
    <t xml:space="preserve">   VI.  Enajenación Inversiones Reales</t>
  </si>
  <si>
    <t xml:space="preserve">        60   DE TERRENOS</t>
  </si>
  <si>
    <t xml:space="preserve">        61   DE LAS DEMÁS INVERSIONES REALES</t>
  </si>
  <si>
    <t xml:space="preserve">        68   REINTEGROS POR OPERACIONES DE CAPITAL</t>
  </si>
  <si>
    <t xml:space="preserve">        70   DEL SECTOR PÚBLICO ESTATAL</t>
  </si>
  <si>
    <t xml:space="preserve">        71   DE ORGANISMOS AUTÓNOMOS  DE LA CARM</t>
  </si>
  <si>
    <t xml:space="preserve">        72   DE LA ADMINISTRACIÓN GENERAL DE LA COMUNIDAD AUTONOMA</t>
  </si>
  <si>
    <t xml:space="preserve">        73   DE CONSORCIOS Y FUNDACIONES DE LA CARM</t>
  </si>
  <si>
    <t xml:space="preserve">        74   DE E.P.E., OTRAS ENTIDADES DERECHO PUBLICO Y SOC. MERCANTILES REG.</t>
  </si>
  <si>
    <t xml:space="preserve">        75   DE OTRAS COMUNIDADES AUTÓNOMAS</t>
  </si>
  <si>
    <t xml:space="preserve">        76   DE CORPORACIONES LOCALES</t>
  </si>
  <si>
    <t xml:space="preserve">76001</t>
  </si>
  <si>
    <t xml:space="preserve">        77   DE EMPRESAS PRIVADAS</t>
  </si>
  <si>
    <t xml:space="preserve">77800</t>
  </si>
  <si>
    <t xml:space="preserve">        78   DE FAMILIAS E INSTITUCIONES SIN FINES DE LUCRO</t>
  </si>
  <si>
    <t xml:space="preserve">        79   DEL EXTERIOR</t>
  </si>
  <si>
    <t xml:space="preserve">        80   ENAJENACIÓN DE DEUDA DEL SECTOR PÚBLICO</t>
  </si>
  <si>
    <t xml:space="preserve">        81   ENAJENACIÓN DE OBLIGACIONES Y BONOS DE FUERA DEL SECTOR PÚBLICO</t>
  </si>
  <si>
    <t xml:space="preserve">        82   REINTEGROS DE PRÉSTAMOS CONCEDIDOS AL SECTOR PÚBLICO</t>
  </si>
  <si>
    <t xml:space="preserve">82199</t>
  </si>
  <si>
    <t xml:space="preserve">        83   REINTEGROS DE PRÉSTAMOS CONCEDIDOS FUERA DEL SECTOR PÚBLICO</t>
  </si>
  <si>
    <t xml:space="preserve">83100</t>
  </si>
  <si>
    <t xml:space="preserve">        84   DEVOLUCIÓN DE DEPÓSITOS Y FIANZAS</t>
  </si>
  <si>
    <t xml:space="preserve">84100</t>
  </si>
  <si>
    <t xml:space="preserve">        85   ENAJENACIÓN DE ACCIONES DEL SECTOR PÚBLICO</t>
  </si>
  <si>
    <t xml:space="preserve">        86   ENAJENACIÓN DE ACCIONES DE FUERA DEL SECTOR PÚBLICO</t>
  </si>
  <si>
    <t xml:space="preserve">        87   REMANENTE DE TESORERÍA</t>
  </si>
  <si>
    <t xml:space="preserve">        88   DISOLUCIÓN DE SOCIEDADES MERCANTILES REGIONALES O PARTICIPADAS</t>
  </si>
  <si>
    <t xml:space="preserve">88000</t>
  </si>
  <si>
    <t xml:space="preserve">        89   REINTEGROS DE ANTICIPOS CONCEDIDOS</t>
  </si>
  <si>
    <t xml:space="preserve">89000</t>
  </si>
  <si>
    <t xml:space="preserve">   IX.   Variación de Pasivos Financieros</t>
  </si>
  <si>
    <t xml:space="preserve">        90   EMISIÓN DE DEUDA PÚBLICA EN MONEDA NACIONAL</t>
  </si>
  <si>
    <t xml:space="preserve">        91   PRÉSTAMOS RECIBIDOS EN MONEDA NACIONAL</t>
  </si>
  <si>
    <t xml:space="preserve">        92   EMISIÓN DE DEUDA PÚBLICA EN MONEDA EXTRANJERA</t>
  </si>
  <si>
    <t xml:space="preserve">        93   PRÉSTAMOS RECIBIDOS EN MONEDA EXTRANJERA</t>
  </si>
  <si>
    <t xml:space="preserve">        94   DEPÓSITOS Y FIANZAS RECIBIDAS</t>
  </si>
  <si>
    <t xml:space="preserve">TOTAL INGRESOS OPERACIONES PRESUPUESTARIAS</t>
  </si>
  <si>
    <t xml:space="preserve"> (+) Incrementos de existencias</t>
  </si>
  <si>
    <t xml:space="preserve"> (-) Dotaciones provisión Circulante</t>
  </si>
  <si>
    <t xml:space="preserve"> (+) Aplicaciones provisiones de circulante</t>
  </si>
  <si>
    <t xml:space="preserve"> (-) Ingresos anticipados en el ejercicio</t>
  </si>
  <si>
    <t xml:space="preserve">05101</t>
  </si>
  <si>
    <t xml:space="preserve"> (+) Ingresos anticipados en ejercicios anteriores</t>
  </si>
  <si>
    <t xml:space="preserve"> (+) Aumento Capital, Fondo Social o aportación de socios</t>
  </si>
  <si>
    <t xml:space="preserve"> (+) Enajenación de acciones propias</t>
  </si>
  <si>
    <t xml:space="preserve">05004</t>
  </si>
  <si>
    <t xml:space="preserve"> (+) Provisiones para riesgos y gastos (no circulante)</t>
  </si>
  <si>
    <t xml:space="preserve">05005</t>
  </si>
  <si>
    <t xml:space="preserve">      Otros ajustes</t>
  </si>
  <si>
    <t xml:space="preserve">050.99 o 05199 si -</t>
  </si>
  <si>
    <t xml:space="preserve">TOTAL AJUSTES AL PRESUPUESTO DE INGRESOS</t>
  </si>
  <si>
    <t xml:space="preserve">TOTAL INGRESOS (Orígenes)</t>
  </si>
  <si>
    <t xml:space="preserve">VARIACIÓN FONDO MANIOBRA</t>
  </si>
  <si>
    <t xml:space="preserve"> COMUNIDAD AUTONOMA DE LA REGIÓN DE MURCIA</t>
  </si>
  <si>
    <t xml:space="preserve">FICHA EP3 PRESUPUESTO DE EXPLOTACION</t>
  </si>
  <si>
    <t xml:space="preserve">PRESUPUESTO DE EXPLOTACIÓN                                                                                                                  "CUENTA DE PÉRDIDAS Y GANANCIAS"</t>
  </si>
  <si>
    <t xml:space="preserve"> NºCuenta del P.G.C.</t>
  </si>
  <si>
    <t xml:space="preserve">PÉRDIDAS Y GANANCIAS</t>
  </si>
  <si>
    <t xml:space="preserve">Clave </t>
  </si>
  <si>
    <t xml:space="preserve">A) OPERACIONES CONTINUADAS </t>
  </si>
  <si>
    <t xml:space="preserve">_____</t>
  </si>
  <si>
    <t xml:space="preserve">1. IMPORTE NETO DE LA CIFRA DE NEGOCIOS </t>
  </si>
  <si>
    <t xml:space="preserve">suma</t>
  </si>
  <si>
    <t xml:space="preserve">700, 701, 702, 703, 704, (706), (708), (709) </t>
  </si>
  <si>
    <t xml:space="preserve">a) Ventas </t>
  </si>
  <si>
    <t xml:space="preserve">020.00</t>
  </si>
  <si>
    <t xml:space="preserve">b) Prestaciones de servicio </t>
  </si>
  <si>
    <t xml:space="preserve">020.01</t>
  </si>
  <si>
    <t xml:space="preserve">(6930), 71*, 7930 </t>
  </si>
  <si>
    <t xml:space="preserve">2. VARIACIÓN DE EXISTENCIAS DE PRODUCTOS TERMINADOS Y EN CURSO DE FABRICACIÓN </t>
  </si>
  <si>
    <t xml:space="preserve">Variación de existencias de productos terminados y en curso de fabricación </t>
  </si>
  <si>
    <t xml:space="preserve">021.00</t>
  </si>
  <si>
    <t xml:space="preserve">3. TRABAJOS REALIZADOS POR LA EMPRESA PARA SU ACTIVO </t>
  </si>
  <si>
    <t xml:space="preserve"> Trabajos realizados por la empresa para su activo </t>
  </si>
  <si>
    <t xml:space="preserve">022.00</t>
  </si>
  <si>
    <t xml:space="preserve">4. APROVISIONAMIENTOS </t>
  </si>
  <si>
    <t xml:space="preserve">(600), 6060, 6080, 6090,, 610* </t>
  </si>
  <si>
    <t xml:space="preserve">a) Consumo de mercaderías </t>
  </si>
  <si>
    <t xml:space="preserve">023.00</t>
  </si>
  <si>
    <t xml:space="preserve">(601), (602), 6061, 6062, 6081, 6082, 6091, 6092, 611*, 612* </t>
  </si>
  <si>
    <t xml:space="preserve">b) Consumo de materias primas y otras materias consumibles </t>
  </si>
  <si>
    <t xml:space="preserve">023.01</t>
  </si>
  <si>
    <t xml:space="preserve">(607).</t>
  </si>
  <si>
    <t xml:space="preserve">c) Trabajos realizados por otras empresas </t>
  </si>
  <si>
    <t xml:space="preserve">023.02</t>
  </si>
  <si>
    <t xml:space="preserve">(6931), (6932), (6933), 7931, 7932, 7933 </t>
  </si>
  <si>
    <t xml:space="preserve">d) Deterioro de mercaderías, materias primas y otros aprovisionamientos </t>
  </si>
  <si>
    <t xml:space="preserve">023.03</t>
  </si>
  <si>
    <t xml:space="preserve">5. OTROS INGRESOS DE EXPLOTACIÓN </t>
  </si>
  <si>
    <t xml:space="preserve">a) Ingresos accesorios y otros de gestión corriente </t>
  </si>
  <si>
    <t xml:space="preserve">024.00</t>
  </si>
  <si>
    <t xml:space="preserve">b) Subvenciones de explotación incorporadas al resultado del ejercicio </t>
  </si>
  <si>
    <t xml:space="preserve">024.01</t>
  </si>
  <si>
    <t xml:space="preserve">6. GASTOS DE PERSONAL </t>
  </si>
  <si>
    <t xml:space="preserve">(640), (6450) </t>
  </si>
  <si>
    <t xml:space="preserve">a) Sueldos y salarios </t>
  </si>
  <si>
    <t xml:space="preserve">025.00</t>
  </si>
  <si>
    <t xml:space="preserve">(641).</t>
  </si>
  <si>
    <t xml:space="preserve">b) Indemnizaciones </t>
  </si>
  <si>
    <t xml:space="preserve">025.01</t>
  </si>
  <si>
    <t xml:space="preserve">(642).</t>
  </si>
  <si>
    <t xml:space="preserve">c) Seguridad Social a cargo de la empresa </t>
  </si>
  <si>
    <t xml:space="preserve">025.02</t>
  </si>
  <si>
    <t xml:space="preserve">(643), (644), (6457), (649), 7950, 7957 </t>
  </si>
  <si>
    <t xml:space="preserve">d) Otros </t>
  </si>
  <si>
    <t xml:space="preserve">025.03</t>
  </si>
  <si>
    <t xml:space="preserve">7. OTROS GASTOS DE EXPLOTACIÓN </t>
  </si>
  <si>
    <t xml:space="preserve">(62).</t>
  </si>
  <si>
    <t xml:space="preserve">a) Servicios exteriores </t>
  </si>
  <si>
    <t xml:space="preserve">026.00</t>
  </si>
  <si>
    <t xml:space="preserve">(631), (634), 636, 639 </t>
  </si>
  <si>
    <t xml:space="preserve">b) Tributos </t>
  </si>
  <si>
    <t xml:space="preserve">026.01</t>
  </si>
  <si>
    <t xml:space="preserve">(650), (694), (695), 794, 7954 </t>
  </si>
  <si>
    <t xml:space="preserve">c) Pérdidas, deterioro y variación de provisiones por operaciones comerciales </t>
  </si>
  <si>
    <t xml:space="preserve">026.02</t>
  </si>
  <si>
    <t xml:space="preserve">(651), (659) </t>
  </si>
  <si>
    <t xml:space="preserve">d) Otros gastos de gestión corriente </t>
  </si>
  <si>
    <t xml:space="preserve">026.03</t>
  </si>
  <si>
    <t xml:space="preserve">(68).</t>
  </si>
  <si>
    <t xml:space="preserve">8. AMORTIZACIÓN DEL INMOVILIZADO </t>
  </si>
  <si>
    <t xml:space="preserve">Amortización del inmovilizado </t>
  </si>
  <si>
    <t xml:space="preserve">027.00</t>
  </si>
  <si>
    <t xml:space="preserve">9. IMPUTACIÓN DE SUBVENCIONES DE INMOVILIZADO NO FINANCIERO Y OTRAS </t>
  </si>
  <si>
    <t xml:space="preserve">Imputación de subvenciones de inmovilizado no financiero y otras </t>
  </si>
  <si>
    <t xml:space="preserve">028.00</t>
  </si>
  <si>
    <t xml:space="preserve">7951, 7952, 7955, 7956 </t>
  </si>
  <si>
    <t xml:space="preserve">10. EXCESOS DE PROVISIONES </t>
  </si>
  <si>
    <t xml:space="preserve">Excesos de provisiones </t>
  </si>
  <si>
    <t xml:space="preserve">029.00</t>
  </si>
  <si>
    <t xml:space="preserve">11. DETERIORO Y RESULTADO POR ENAJENACIONES DEL INMOVILIZADO </t>
  </si>
  <si>
    <t xml:space="preserve">(690), (691), (692), 790, 791, 792 </t>
  </si>
  <si>
    <t xml:space="preserve">a) Deterioros y pérdidas </t>
  </si>
  <si>
    <t xml:space="preserve">030.00</t>
  </si>
  <si>
    <t xml:space="preserve">(670), (671), (672), 770, 771, 772 </t>
  </si>
  <si>
    <t xml:space="preserve">b) Resultados por enajenaciones y otras </t>
  </si>
  <si>
    <t xml:space="preserve">030.01</t>
  </si>
  <si>
    <t xml:space="preserve">12. DIFERENCIA NEGATIVA DE COMBINACIONES DE NEGOCIOS </t>
  </si>
  <si>
    <t xml:space="preserve">Diferencia negativa de combinaciones de negocios </t>
  </si>
  <si>
    <t xml:space="preserve">031.00</t>
  </si>
  <si>
    <t xml:space="preserve">678, 778 </t>
  </si>
  <si>
    <t xml:space="preserve">13. OTROS RESULTADOS </t>
  </si>
  <si>
    <t xml:space="preserve">Otros resultados </t>
  </si>
  <si>
    <t xml:space="preserve">032.00</t>
  </si>
  <si>
    <t xml:space="preserve">A-1) RESULTADO DE EXPLOTACIÓN (1+2+3+4+5+6+7+8+9+10+11+12+13) </t>
  </si>
  <si>
    <t xml:space="preserve">14. INGRESOS FINANCIEROS </t>
  </si>
  <si>
    <t xml:space="preserve">7600, 7601,7602, 7603</t>
  </si>
  <si>
    <t xml:space="preserve">a) De participaciones en instrumentos de patrimonio </t>
  </si>
  <si>
    <t xml:space="preserve">033.00</t>
  </si>
  <si>
    <t xml:space="preserve">7610, 7611, 76200, 76201, 76210, 76211,7612, 7613, 76202, 76203, 76212, 76213, 767, 769 </t>
  </si>
  <si>
    <t xml:space="preserve">b) De valores negociables y otros instrumentos financieros </t>
  </si>
  <si>
    <t xml:space="preserve">033.01</t>
  </si>
  <si>
    <t xml:space="preserve">15. GASTOS FINANCIEROS </t>
  </si>
  <si>
    <t xml:space="preserve">(6610), (6611), (6615), (6616), (6620), (6621), (6640), (6641), (6650), (6651), (6654), (6655) </t>
  </si>
  <si>
    <t xml:space="preserve">a) Por deudas con empresas del grupo y asociadas </t>
  </si>
  <si>
    <t xml:space="preserve">034.00</t>
  </si>
  <si>
    <t xml:space="preserve">(6612), (6613), (6617), (6618), (6622), (6623), (6624), (6642), (6643), (6652), (6653), (6656), (6657), (669) </t>
  </si>
  <si>
    <t xml:space="preserve">b) Por deudas con terceros </t>
  </si>
  <si>
    <t xml:space="preserve">034.01</t>
  </si>
  <si>
    <t xml:space="preserve">(660).</t>
  </si>
  <si>
    <t xml:space="preserve">c) Por actualización de provisiones </t>
  </si>
  <si>
    <t xml:space="preserve">034.02</t>
  </si>
  <si>
    <t xml:space="preserve">16. VARIACIÓN DE VALOR RAZONABLE EN INSTRUMENTOS FINANCIEROS </t>
  </si>
  <si>
    <t xml:space="preserve">(6630), (6631), (6633), 7630, 7631, 7633 </t>
  </si>
  <si>
    <t xml:space="preserve">a) Cartera de negociación y otros </t>
  </si>
  <si>
    <t xml:space="preserve">035.00</t>
  </si>
  <si>
    <t xml:space="preserve">(6632), 7632 </t>
  </si>
  <si>
    <t xml:space="preserve">b) Imputación al resultado del ejercicio por activos financieros disponibles para la venta </t>
  </si>
  <si>
    <t xml:space="preserve">035.01</t>
  </si>
  <si>
    <t xml:space="preserve">(668), 768 </t>
  </si>
  <si>
    <t xml:space="preserve">17. DIFERENCIAS DE CAMBIO </t>
  </si>
  <si>
    <t xml:space="preserve">Diferencias de cambio</t>
  </si>
  <si>
    <t xml:space="preserve">036.00</t>
  </si>
  <si>
    <t xml:space="preserve">18. DETERIORO Y RESULTADOS POR ENAJENACIONES DE INSTRUMENTOS FINANCIEROS </t>
  </si>
  <si>
    <t xml:space="preserve">(696), (697), (698), (699), 796, 797, 798, 799 </t>
  </si>
  <si>
    <t xml:space="preserve">a) Deterioro y pérdidas </t>
  </si>
  <si>
    <t xml:space="preserve">037.00</t>
  </si>
  <si>
    <t xml:space="preserve">(666), (667), (673), (675), 766, 773, 775 </t>
  </si>
  <si>
    <t xml:space="preserve">b) Resultado por enajenaciones y otras </t>
  </si>
  <si>
    <t xml:space="preserve">037.01</t>
  </si>
  <si>
    <t xml:space="preserve">A.2) RESULTADO FINANCIERO (14+15+16+17+18) </t>
  </si>
  <si>
    <t xml:space="preserve">A.3) RESULTADO ANTES DE IMPUESTOS (A.1+A.2) </t>
  </si>
  <si>
    <t xml:space="preserve">(6300)*, 6301*, (633), 638 </t>
  </si>
  <si>
    <t xml:space="preserve">19. IMPUESTOS SOBRE BENEFICIOS </t>
  </si>
  <si>
    <t xml:space="preserve">Impuestos sobre beneficios</t>
  </si>
  <si>
    <t xml:space="preserve">038.00</t>
  </si>
  <si>
    <t xml:space="preserve">A.4) RESULTADO DEL EJERCICIO PROCEDENTE DE OPERACIONES CONTINUADAS (A.3+19) </t>
  </si>
  <si>
    <t xml:space="preserve">B) OPERACIONES INTERRUMPIDAS </t>
  </si>
  <si>
    <t xml:space="preserve">20.RESULTADO DEL EJERCICIO PROCEDENTES DE OPERACIONES INTERRUMPIDAS NETO DE IMPUESTOS </t>
  </si>
  <si>
    <t xml:space="preserve">Resultado del ejercicio procedentes de operaciones interrumpidas neto de impuestos </t>
  </si>
  <si>
    <t xml:space="preserve">039.00</t>
  </si>
  <si>
    <t xml:space="preserve">A.5) RESULTADO DEL EJERCICIO (A.4+20) </t>
  </si>
  <si>
    <t xml:space="preserve">FICHA EP4  PRESUPUESTO DE CAPITAL</t>
  </si>
  <si>
    <t xml:space="preserve">PRESUPUESTO DE CAPITAL                                                                                                          "ESTADO DE FLUJOS DE EFECTIVO"</t>
  </si>
  <si>
    <t xml:space="preserve">FLUJOS DE EFECTIVO </t>
  </si>
  <si>
    <t xml:space="preserve">Clave</t>
  </si>
  <si>
    <t xml:space="preserve">A) FLUJOS DE EFECTIVO DE LAS ACTIVIDADES DE EXPLOTACIÓN </t>
  </si>
  <si>
    <t xml:space="preserve">1. RESULTADO DEL EJERCICIO ANTES DE IMPUESTOS </t>
  </si>
  <si>
    <t xml:space="preserve">Resultado del ejercicio antes de impuestos </t>
  </si>
  <si>
    <t xml:space="preserve">000.00</t>
  </si>
  <si>
    <t xml:space="preserve">2. AJUSTES DEL RESULTADO </t>
  </si>
  <si>
    <t xml:space="preserve">a) Amortización del inmovilizado (+) </t>
  </si>
  <si>
    <t xml:space="preserve">001.00</t>
  </si>
  <si>
    <t xml:space="preserve">b) Correcciones valorativas por deterioro (+/-) </t>
  </si>
  <si>
    <t xml:space="preserve">001.01</t>
  </si>
  <si>
    <t xml:space="preserve">c) Variación de provisiones (+/-) </t>
  </si>
  <si>
    <t xml:space="preserve">001.02</t>
  </si>
  <si>
    <t xml:space="preserve">d) Imputación de subvenciones (-) </t>
  </si>
  <si>
    <t xml:space="preserve">001.03</t>
  </si>
  <si>
    <t xml:space="preserve">e) Resultados por bajas y enajenaciones del inmovilizado (+/-) </t>
  </si>
  <si>
    <t xml:space="preserve">001.04</t>
  </si>
  <si>
    <t xml:space="preserve">f) Resultados por bajas y enajenaciones de instrumentos financieros (+/-) </t>
  </si>
  <si>
    <t xml:space="preserve">001.05</t>
  </si>
  <si>
    <t xml:space="preserve">g) Ingresos financieros (-) </t>
  </si>
  <si>
    <t xml:space="preserve">001.06</t>
  </si>
  <si>
    <t xml:space="preserve">h) Gastos financieros (+) </t>
  </si>
  <si>
    <t xml:space="preserve">001.07</t>
  </si>
  <si>
    <t xml:space="preserve">i) Diferencias de cambio (+/-) </t>
  </si>
  <si>
    <t xml:space="preserve">001.08</t>
  </si>
  <si>
    <t xml:space="preserve">j) Variación de valor razonable en instrumentos financieros (+/-) </t>
  </si>
  <si>
    <t xml:space="preserve">001.09</t>
  </si>
  <si>
    <t xml:space="preserve">k) Otros ingresos y gastos (-/+) </t>
  </si>
  <si>
    <t xml:space="preserve">001.10</t>
  </si>
  <si>
    <t xml:space="preserve">3. CAMBIOS EN EL CAPITAL CORRIENTE </t>
  </si>
  <si>
    <t xml:space="preserve">a) Existencias (+/-) </t>
  </si>
  <si>
    <t xml:space="preserve">002.00</t>
  </si>
  <si>
    <t xml:space="preserve">b) Deudores y otras cuentas a cobrar (+/-) </t>
  </si>
  <si>
    <t xml:space="preserve">002.01</t>
  </si>
  <si>
    <t xml:space="preserve">c) Otros activos corrientes (+/-) </t>
  </si>
  <si>
    <t xml:space="preserve">002.02</t>
  </si>
  <si>
    <t xml:space="preserve">d) Acreedores y otras cuentas a pagar (+/-) </t>
  </si>
  <si>
    <t xml:space="preserve">002.03</t>
  </si>
  <si>
    <t xml:space="preserve">e) Otros pasivos corrientes (+/-) </t>
  </si>
  <si>
    <t xml:space="preserve">002.04</t>
  </si>
  <si>
    <t xml:space="preserve">f) Otros activos y pasivos no corrientes (+/-) </t>
  </si>
  <si>
    <t xml:space="preserve">002.05</t>
  </si>
  <si>
    <t xml:space="preserve">4. OTROS FLUJOS DE EFECTIVO DE LAS ACTIVIDADES DE EXPLOTACIÓN </t>
  </si>
  <si>
    <t xml:space="preserve">a) Pagos de intereses (-) </t>
  </si>
  <si>
    <t xml:space="preserve">003.00</t>
  </si>
  <si>
    <t xml:space="preserve">b) Cobros de dividendos (+) </t>
  </si>
  <si>
    <t xml:space="preserve">003.01</t>
  </si>
  <si>
    <t xml:space="preserve">c) Cobros de intereses (+) </t>
  </si>
  <si>
    <t xml:space="preserve">003.02</t>
  </si>
  <si>
    <t xml:space="preserve">d) Cobros (pagos) por impuesto sobre beneficios (+/-) </t>
  </si>
  <si>
    <t xml:space="preserve">003.03</t>
  </si>
  <si>
    <t xml:space="preserve">e) Otros pagos (cobros) (-/+) </t>
  </si>
  <si>
    <t xml:space="preserve">003.04</t>
  </si>
  <si>
    <t xml:space="preserve">5. FLUJOS DE EFECTIVO DE LAS ACTIVIDADES DE EXPLOTACIÓN (+/-1+/-2+/-3+/-4) </t>
  </si>
  <si>
    <t xml:space="preserve">B) FLUJOS DE EFECTIVO DE LAS ACTIVIDADES DE INVERSIÓN </t>
  </si>
  <si>
    <t xml:space="preserve">6. PAGOS POR INVERSIONES (-) </t>
  </si>
  <si>
    <t xml:space="preserve">a) Empresas del grupo y asociadas </t>
  </si>
  <si>
    <t xml:space="preserve">005.00</t>
  </si>
  <si>
    <t xml:space="preserve">b) Inmovilizado intangible </t>
  </si>
  <si>
    <t xml:space="preserve">005.01</t>
  </si>
  <si>
    <t xml:space="preserve">c) Inmovilizado material </t>
  </si>
  <si>
    <t xml:space="preserve">005.02</t>
  </si>
  <si>
    <t xml:space="preserve">d) Inversiones inmobiliarias </t>
  </si>
  <si>
    <t xml:space="preserve">005.03</t>
  </si>
  <si>
    <t xml:space="preserve">e) Otros activos financieros </t>
  </si>
  <si>
    <t xml:space="preserve">005.04</t>
  </si>
  <si>
    <t xml:space="preserve">f) Activos no corrientes mantenidos para la venta </t>
  </si>
  <si>
    <t xml:space="preserve">005.05</t>
  </si>
  <si>
    <t xml:space="preserve">g) Otros activos </t>
  </si>
  <si>
    <t xml:space="preserve">005.06</t>
  </si>
  <si>
    <t xml:space="preserve">7. COBROS POR DESINVERSIONES (+) </t>
  </si>
  <si>
    <t xml:space="preserve">006.00</t>
  </si>
  <si>
    <t xml:space="preserve">006.01</t>
  </si>
  <si>
    <t xml:space="preserve">006.02</t>
  </si>
  <si>
    <t xml:space="preserve">006.03</t>
  </si>
  <si>
    <t xml:space="preserve">006.04</t>
  </si>
  <si>
    <t xml:space="preserve">006.05</t>
  </si>
  <si>
    <t xml:space="preserve">006.06</t>
  </si>
  <si>
    <t xml:space="preserve">8. FLUJOS DE EFECTIVO DE LAS ACTIVIDADES DE INVERSIÓN (7-6) </t>
  </si>
  <si>
    <t xml:space="preserve">C) FLUJOS DE EFECTIVO DE LAS ACTIVIDADES DE FINANCIACIÓN </t>
  </si>
  <si>
    <t xml:space="preserve">______</t>
  </si>
  <si>
    <t xml:space="preserve">9. COBROS Y PAGOS POR INSTRUMENTOS DE PATRIMONIO </t>
  </si>
  <si>
    <t xml:space="preserve">a) Emisión de instrumentos de patrimonio (+) </t>
  </si>
  <si>
    <t xml:space="preserve">008.00</t>
  </si>
  <si>
    <t xml:space="preserve">b) Amortización de instrumentos de patrimonio (-) </t>
  </si>
  <si>
    <t xml:space="preserve">008.01</t>
  </si>
  <si>
    <t xml:space="preserve">c) Adquisición de instrumentos de patrimonio propio (-) </t>
  </si>
  <si>
    <t xml:space="preserve">008.02</t>
  </si>
  <si>
    <t xml:space="preserve">d) Enajenación de instrumentos de patrimonio propio (+) </t>
  </si>
  <si>
    <t xml:space="preserve">008.03</t>
  </si>
  <si>
    <t xml:space="preserve">e) Subvenciones, donaciones y legados recibidos (+) </t>
  </si>
  <si>
    <t xml:space="preserve">008.04</t>
  </si>
  <si>
    <t xml:space="preserve">10. COBROS Y PAGOS POR INSTRUMENTOS DE PASIVO FINANCIERO </t>
  </si>
  <si>
    <t xml:space="preserve">a) Emisión (+) </t>
  </si>
  <si>
    <t xml:space="preserve">009.00</t>
  </si>
  <si>
    <t xml:space="preserve">b) Devolución y amortización de Deudas, Obligaciones y Otros valores negociables (-)</t>
  </si>
  <si>
    <t xml:space="preserve">009.01</t>
  </si>
  <si>
    <t xml:space="preserve">11. PAGOS POR DIVIDENDOS Y REMUNERACIONES DE OTROS INSTRUMENTOS DE PATRIMONIO </t>
  </si>
  <si>
    <t xml:space="preserve">a) Dividendos (-) </t>
  </si>
  <si>
    <t xml:space="preserve">010.00</t>
  </si>
  <si>
    <t xml:space="preserve">b) Remuneración de otros instrumentos de patrimonio (-) </t>
  </si>
  <si>
    <t xml:space="preserve">010.01</t>
  </si>
  <si>
    <t xml:space="preserve">12. FLUJOS DE EFECTIVO DE LAS ACTIVIDADES DE FINANCIACIÓN (+/-9+/-10-11) </t>
  </si>
  <si>
    <t xml:space="preserve">D) EFECTO DE LAS VARIACIONES DE LOS TIPOS DE CAMBIO </t>
  </si>
  <si>
    <t xml:space="preserve">Efecto de las variaciones de tipo de cambio</t>
  </si>
  <si>
    <t xml:space="preserve">011.00</t>
  </si>
  <si>
    <t xml:space="preserve">E) AUMENTO/DISMINUCIÓN NETA DEL EFECTIVO O EQUIVALENTES (+/-5+/-8+/-12 +/-D) </t>
  </si>
  <si>
    <t xml:space="preserve">EFECTIVO O EQUIVALENTES AL COMIENZO DEL EJERCICIO </t>
  </si>
  <si>
    <t xml:space="preserve">efectivo o equivalentes al comienzo del ejercicio </t>
  </si>
  <si>
    <t xml:space="preserve">012.00</t>
  </si>
  <si>
    <t xml:space="preserve">EFECTIVO O EQUIVALENTES AL FINAL DEL EJERCICIO </t>
  </si>
  <si>
    <t xml:space="preserve">efectivo o equivalentes al final del ejercicio </t>
  </si>
  <si>
    <t xml:space="preserve">013.00</t>
  </si>
  <si>
    <t xml:space="preserve">FICHA EP5   OBJETIVOS Y ACTIVIDADES</t>
  </si>
  <si>
    <t xml:space="preserve">INFORMACIÓN COMPLEMENTARIA                                                                               </t>
  </si>
  <si>
    <t xml:space="preserve">OBJETIVOS Y ACTIVIDADES</t>
  </si>
  <si>
    <t xml:space="preserve">Objetivo Nº</t>
  </si>
  <si>
    <t xml:space="preserve">Descripción Objetivo</t>
  </si>
  <si>
    <t xml:space="preserve">Código Actividad </t>
  </si>
  <si>
    <t xml:space="preserve">Descripción Actividad</t>
  </si>
  <si>
    <t xml:space="preserve">PLANIF., COLAB., INNOVACIÓN Y GESTIÓN EFICIENTE DE REC. DE FORMACIÓN DEL S.R.S, FACILITAR SOPORTE TÉCNICO-PEDAGÓGICO AC. MODALIDAD E-LEARNING O B-LEARNING. SOPORTE EVENTOS CIENTÍF.GEST ESCUELA SALUD</t>
  </si>
  <si>
    <t xml:space="preserve">A</t>
  </si>
  <si>
    <t xml:space="preserve">Planif., org. y gestión de activ. de formación online del Sistema Regional de Salud.</t>
  </si>
  <si>
    <t xml:space="preserve">PLANIFICACIÓN, COLABORACIÓN, INNOVACIÓN Y GESTIÓN EFICIENTE DE LOS REC. DE FORMACIÓN DEL S.R.S, FACILITAR SOPORTE TÉCNICO-PEDAGÓGICO AC. MODALIDAD E-LEARNING O B-LEARNING. SOPORTE EVENTOS CIENTÍF.</t>
  </si>
  <si>
    <t xml:space="preserve">B</t>
  </si>
  <si>
    <t xml:space="preserve">Planificación, organización y gestión de eventos científicos</t>
  </si>
  <si>
    <t xml:space="preserve">C</t>
  </si>
  <si>
    <t xml:space="preserve">Planificación, organización y gestión de actividades de formación presencial del Sistema Regional de Salud</t>
  </si>
  <si>
    <t xml:space="preserve">D</t>
  </si>
  <si>
    <t xml:space="preserve">Elaboración de materiales didácticos audiovisuales y no audiovisuales (libros electrónicos, HTML/Scorm,): producción/grabación/edición</t>
  </si>
  <si>
    <t xml:space="preserve">E</t>
  </si>
  <si>
    <t xml:space="preserve">Gest. de la Escuela de Salud de la Reg. Murcia. Gestión de act. de formación, elaboración de contenidos en formato electrónico, publicación y difusión de inform. Escuela de Salud y Medios Sociales</t>
  </si>
  <si>
    <t xml:space="preserve">GESTIÓN EFICAZ DE LOS PROGRAMAS ESTRATÉGICOS ENCOMENDADOS POR LA CONSEJERÍA DE SALUD Y EL SERVICIO MURCIANO DE SALUD, ASÍ COMO PROGRAMAS FINANCIADOS POR LA INICIATIVA PRIVADA</t>
  </si>
  <si>
    <t xml:space="preserve">Gestión de Programas y Proyectos Estratégicos : Calidad Asistencial, de Sistemas de Información, Registros Sanitarios y Plan de Comunicación.</t>
  </si>
  <si>
    <t xml:space="preserve">Gestión de Programas y Proyectos de Uso Racional de Medicamentos y Atención a la Salud</t>
  </si>
  <si>
    <t xml:space="preserve">Gestión de Programas y Proyectos Europeos y de Innovación.</t>
  </si>
  <si>
    <t xml:space="preserve">Promover prog. destinados a la participación de los pacientes y ciudadanos en la promoción de los autocuidados en salud y hábitos de vida saludables, incluida la prevención de las adicciones</t>
  </si>
  <si>
    <t xml:space="preserve">PLANIFICACIÓN, EJECUCIÓN, DESARROLLO, COLABORACIÓN, INNOVACIÓN Y GEST. EFICIENTE DE LOS RECURSOS COMO ÓRGANO DE GESTIÓN DEL INSTITUTO MURCIANO DE INVESTIGACIÓN VIRGEN DE LA ARRIXACA "IMIB"</t>
  </si>
  <si>
    <t xml:space="preserve">Gestión de proyectos de investigación con financiación pública</t>
  </si>
  <si>
    <t xml:space="preserve">Contratos de estudios de investigación clínica de carácter comercial.</t>
  </si>
  <si>
    <t xml:space="preserve">Gestionar proyectos de investigación con financiación privada</t>
  </si>
  <si>
    <t xml:space="preserve">PLANIFICACIÓN, EJECUCIÓN, DESARROLLO, COLABORACIÓN, INNOVACIÓN Y GEST. EFICIENTE DE RECURSOS DESTINADOS A LA INVESTIGACIÓN BIOSANITARIA DE LA REG. DE MURCIA</t>
  </si>
  <si>
    <t xml:space="preserve">Gestión de estudios de investigación clínica de carácter comercial.</t>
  </si>
  <si>
    <t xml:space="preserve">Gestión de proyectos de investigación con financiación privada.</t>
  </si>
  <si>
    <t xml:space="preserve">FICHA EP6  MEDIOS PERSONALES</t>
  </si>
  <si>
    <t xml:space="preserve">INFORMACIÓN COMPLEMENTARIA</t>
  </si>
  <si>
    <t xml:space="preserve">PLANTILLA DE PERSONAL POR CATEGORIAS</t>
  </si>
  <si>
    <t xml:space="preserve">(nº de empleados)</t>
  </si>
  <si>
    <t xml:space="preserve">CATEGORIAS</t>
  </si>
  <si>
    <t xml:space="preserve">  ALTOS CARGOS</t>
  </si>
  <si>
    <t xml:space="preserve">09100</t>
  </si>
  <si>
    <t xml:space="preserve"> TITULADOS SUPERIORES</t>
  </si>
  <si>
    <t xml:space="preserve">09101</t>
  </si>
  <si>
    <t xml:space="preserve">  TITULADOS MEDIOS</t>
  </si>
  <si>
    <t xml:space="preserve">09102</t>
  </si>
  <si>
    <t xml:space="preserve">  ADMINISTRATIVOS Y ESPECIALISTAS</t>
  </si>
  <si>
    <t xml:space="preserve">09103</t>
  </si>
  <si>
    <t xml:space="preserve">  AUXILIARES</t>
  </si>
  <si>
    <t xml:space="preserve">09104</t>
  </si>
  <si>
    <t xml:space="preserve">  SUBALTERNOS</t>
  </si>
  <si>
    <t xml:space="preserve">09105</t>
  </si>
  <si>
    <t xml:space="preserve"> OTRO PERSONAL</t>
  </si>
  <si>
    <t xml:space="preserve">09106</t>
  </si>
  <si>
    <t xml:space="preserve">TOTAL</t>
  </si>
  <si>
    <t xml:space="preserve">GASTO DE LA PLANTILLA DE PERSONAL </t>
  </si>
  <si>
    <t xml:space="preserve">(en euros)</t>
  </si>
  <si>
    <t xml:space="preserve">TIPO DE GASTO</t>
  </si>
  <si>
    <t xml:space="preserve">09107</t>
  </si>
  <si>
    <t xml:space="preserve">09108</t>
  </si>
  <si>
    <t xml:space="preserve">09109</t>
  </si>
  <si>
    <t xml:space="preserve">09110</t>
  </si>
  <si>
    <t xml:space="preserve">09111</t>
  </si>
  <si>
    <t xml:space="preserve">09112</t>
  </si>
  <si>
    <t xml:space="preserve">09113</t>
  </si>
  <si>
    <t xml:space="preserve">TOTAL PERSONAL</t>
  </si>
  <si>
    <t xml:space="preserve">OTROS GASTOS DE PERSONAL NO INDIVIDUALIZABLES</t>
  </si>
  <si>
    <t xml:space="preserve">09114</t>
  </si>
  <si>
    <t xml:space="preserve">TOTAL GASTO DE PERSONAL</t>
  </si>
  <si>
    <t xml:space="preserve">FICHA EP7 GASTOS CORR.BIENES Y SERV.</t>
  </si>
  <si>
    <t xml:space="preserve">INFORMACIÓN COMPLEMENTARIA                                                      </t>
  </si>
  <si>
    <t xml:space="preserve">        (en euros)</t>
  </si>
  <si>
    <t xml:space="preserve">ACTUACIONES DE GASTOS CORRIENTES EN BIENES Y SERVICIOS</t>
  </si>
  <si>
    <t xml:space="preserve">Nº Actuación</t>
  </si>
  <si>
    <t xml:space="preserve">Denominación</t>
  </si>
  <si>
    <t xml:space="preserve">Memoria</t>
  </si>
  <si>
    <t xml:space="preserve">G. FUNCIONAMIENTO</t>
  </si>
  <si>
    <t xml:space="preserve">Material de oficina, asesoría fiscal, mantenimiento de aplicaciones informáticas, gastos correspondientes a prorrata de IVA, papelería, correspondencia...</t>
  </si>
  <si>
    <t xml:space="preserve">G. FUNCIONAMIENTO IMIB</t>
  </si>
  <si>
    <t xml:space="preserve">Mantenimiento de equipos, compra de material de oficina, fungibles necesarios para la investigación y otros de plataformas del IMIB</t>
  </si>
  <si>
    <t xml:space="preserve">G. FORM E INVEST. PROG. INSTITUCIONALES</t>
  </si>
  <si>
    <t xml:space="preserve">Pago a ponentes, material docente, compras para su posterior cesión de equipamiento de investigación o de uso docente para hospitales o centros de salud... relacionados con las aportaciones finalistas que anualmente realiza la CARM (tanto la administración Autonómica como sus Organismos Autónomos (en especial el SMS), y sus fundaciones públicas (en concreto la Fundación Séneca) para la financiación de actividades concretas de formación e investigación correspondientes a programas institucionales (Uso Racional del Medicamento, Drogodependencias, CMBD, Formación Sanitaria...).</t>
  </si>
  <si>
    <t xml:space="preserve">G. DE INVESTIGACIÓN P.I. ISCIII</t>
  </si>
  <si>
    <t xml:space="preserve">Material de laboratorio y otro fungible necesario para el desarrollo de los proyectos, gastos de viaje del equipo etc. relacionados con los proyectos competitivos que los investigadores del sistema procedentes de la mencionada institución en concurrencia competitiva.</t>
  </si>
  <si>
    <t xml:space="preserve">GASTOS CORRIENTES PROPIOS IMIB</t>
  </si>
  <si>
    <t xml:space="preserve">Dirección de la obra, tasas, fungible de los edificios de la Sala Blanca y del animalario,ayudas monetarias para la construción del IMIB etc. necesarios para la ejecución del proyecto competitivo "Instituto Murciano de Investigación Biosanitaria (IMIB)" por el cual se concediéron 11,9 millones de euros a devolver en 15 años a partir de 2018 y que recoge una serie de gastos e inversiones a lo largo de los 4 años de duración del proyecto.</t>
  </si>
  <si>
    <t xml:space="preserve">G. DE INVESTIGACIÓN P.I. NACIONALES</t>
  </si>
  <si>
    <t xml:space="preserve">Fungible de laboratorio, viajes del equipo etc. previstos para la realización de proyectos de ejecución plurianual (fundamentalme ensayos clínicos no comerciales) financiados por la administración estatal (Ministerio de Sanidad y Consumo y el de Ciencia y Tecnología fundamentalmente). </t>
  </si>
  <si>
    <t xml:space="preserve">G.FORM E INVEST. FINANCIADOS DONACIONES</t>
  </si>
  <si>
    <t xml:space="preserve">Pago a ponentes, material de laboratorio etc previstos para la realización de los proyectos de investigación o las acciones formativas que se financian por esta vía por parte de instituciones privadas (fundamentalmente laboratorios)</t>
  </si>
  <si>
    <t xml:space="preserve">G.FORM E INVEST. FINANCIACIÓN PRIVADA</t>
  </si>
  <si>
    <t xml:space="preserve">Pago a ponentes, material de laboratorio etc previstos para la realización de los proyectos de investigación o las acciones formativas que se financian mediante convenios de colaboración por parte de instituciones privadas (fundamentalmente laboratorios)</t>
  </si>
  <si>
    <t xml:space="preserve">G. DE INVESTIGACIÓN P.I. REGIONALES</t>
  </si>
  <si>
    <t xml:space="preserve">Fungible de laboratorio, viajes del equipo etc. previstos para la realización de proyectos de ejecución plurianual financiados por la administración regional (Fundación Séneca fundamentalmente). </t>
  </si>
  <si>
    <t xml:space="preserve">G. DE INVESTIGACIÓN P.I. EUROPEOS</t>
  </si>
  <si>
    <t xml:space="preserve">Fungible de laboratorio, viajes del equipo etc. previstos para la realización de proyectos de ejecución plurianual financiados por la administración europea. </t>
  </si>
  <si>
    <t xml:space="preserve">Se introducen los datos como proyectos de ingresos</t>
  </si>
  <si>
    <t xml:space="preserve">FICHA EP9  APORT. Y SUBV. A RECIBIR</t>
  </si>
  <si>
    <t xml:space="preserve">INFORMACIÓN COMPLEMENTARIA                                                     </t>
  </si>
  <si>
    <t xml:space="preserve">APORTACIONES Y SUBVENCIONES A RECIBIR</t>
  </si>
  <si>
    <t xml:space="preserve">Clasif. Económ.</t>
  </si>
  <si>
    <t xml:space="preserve">40 CORRIENTES  DEL SECTOR PÚBLICO ESTATAL</t>
  </si>
  <si>
    <t xml:space="preserve">ISCIII ACCIÓN ESTRATÉGICA EN SALUD</t>
  </si>
  <si>
    <t xml:space="preserve">Fondos que se dotan por el ISCIII para la realización de proyectos de investigación, creación de redes, recursos humanos etc en el marco del Plan Nacional de Salud. Muchos de éstos tienen un carácter plurianual por lo que se incluyen además de los que previsiblemente se prevean recibir, la anualidad correspondiente al año presupuestado.</t>
  </si>
  <si>
    <t xml:space="preserve">41 CORRIENTES  DE ORGANISMOS AUTÓNOMOS  DE LA CARM</t>
  </si>
  <si>
    <t xml:space="preserve">SUBVENCIONES OTRAS ADMIN.PÚBLICA ESTATAL</t>
  </si>
  <si>
    <t xml:space="preserve">Subvenciones que se prevén recibir de los distintos Ministerios para la realización de proyectos de investigación. muchos de éstos tienen un carácter plurianual por lo que se incluyen además de los que previsiblemente se prevean recibir, la anualidad correspondiente al año presupuestado.</t>
  </si>
  <si>
    <t xml:space="preserve">42 CORRIENTES  DE LA ADMINISTRACIÓN GENERAL DE LA CARM</t>
  </si>
  <si>
    <t xml:space="preserve">70 DE CAPITAL  DEL SECTOR PÚBLICO ESTATAL</t>
  </si>
  <si>
    <t xml:space="preserve">ISCIII ACCIÓN ESTRATÉGICA SALUD INVERS.</t>
  </si>
  <si>
    <t xml:space="preserve">Cantidades que se estima se destinarán a la adquisición de inventariable de las ayudas concedidas por el ISCIII</t>
  </si>
  <si>
    <t xml:space="preserve">43 CORRIENTES  DE CONSORCIOS Y FUNDACIONES DE LA CARM</t>
  </si>
  <si>
    <t xml:space="preserve">SUBV. OTRA ADMIN.PÚBLICA ESTATAL INVERS.</t>
  </si>
  <si>
    <t xml:space="preserve">Cantidades que se estima se destinarán a la adquisición de inventariable de las ayudas concedidas por los distintos Ministerios</t>
  </si>
  <si>
    <t xml:space="preserve">44 CORRIENTES  DE E.P.E., OTRAS ENT DCHO PUBLICO Y SOC. MERCANT REG.</t>
  </si>
  <si>
    <t xml:space="preserve">77 DE CAPITAL  DE EMPRESAS PRIVADAS</t>
  </si>
  <si>
    <t xml:space="preserve">APORT. PRIVADAS INVERSIONES</t>
  </si>
  <si>
    <t xml:space="preserve">Cantidades que se estima se destinarán a la adquisición de inventariable de las ayudas concedidas por entidades privadas</t>
  </si>
  <si>
    <t xml:space="preserve">74 DE CAPITAL  DE E.P.E., OTRAS ENT DCHO PUBLICO Y SOC. MERCANT REG.</t>
  </si>
  <si>
    <t xml:space="preserve">SMS APORTACIÓN PLATAFORMAS IMIB</t>
  </si>
  <si>
    <t xml:space="preserve">Aportación para inversiones realizada por el SMS para dotar de la infraestructura necesaria a las plataformas del IMIB, cofinanciación regional de ayudas competitivas estatales.</t>
  </si>
  <si>
    <t xml:space="preserve">CONSEJ SANIDAD-GESTIÓN DEL CONOCIMIENTO</t>
  </si>
  <si>
    <t xml:space="preserve">Aportación para gastos corrientes de la FFIS, incluyendo la aportación para la cobertura del incremento salarial</t>
  </si>
  <si>
    <t xml:space="preserve">APORTACIONES CARM PROGRAMAS ESTRATÉGICOS</t>
  </si>
  <si>
    <t xml:space="preserve">Aportaciones para programas estratégicos definidos por la Consejería de Salud, se incluyen programas tales como: Uso Racional del Medicamento, Convenio AECC, convenio con OSCIII para estabilización de investigadores, Drogodependencias, Fondos INAP para plataforma que sirve de soporte de la formación on line que realiza la Escuela de Administración Pública o Estrategias de Salud</t>
  </si>
  <si>
    <t xml:space="preserve">SMS PROGRAMAS PRIORITARIOS</t>
  </si>
  <si>
    <t xml:space="preserve">Aportaciones destinadas a financiar actuaciones incluidas en programas concretos tales como Cuidados Paliativoso Drogodependencias y aportación para pago a Investigadores</t>
  </si>
  <si>
    <t xml:space="preserve">47 CORRIENTES  DE EMPRESAS PRIVADAS</t>
  </si>
  <si>
    <t xml:space="preserve">ENTIDADES PRIVADAS DONCIONES</t>
  </si>
  <si>
    <t xml:space="preserve">Cantidades que se prevé recibir mediante de entidades privadas mediante la formula de donación modal o finalista.</t>
  </si>
  <si>
    <t xml:space="preserve">72 DE CAPITAL  DE LA ADMINISTRACIÓN GENERAL DE LA CARM</t>
  </si>
  <si>
    <t xml:space="preserve">INVERSIONES PROGRAMAS ESTRATÉGICOS</t>
  </si>
  <si>
    <t xml:space="preserve">Aportación para inversiones necesarias para el desarrollo de programas estratégicos financiados por la CARM</t>
  </si>
  <si>
    <t xml:space="preserve">45 CORRIENTES  DEL SECTOR PUBLICO DE OTRAS COMUNIDADES AUTÓNOMAS</t>
  </si>
  <si>
    <t xml:space="preserve">CONVENIOS COLABORACION CON ENTIDADES PRIVADAS</t>
  </si>
  <si>
    <t xml:space="preserve">Cantidades que se prevé recibir mediante de entidades privadas mediante la formula de Convenio de Colaboración empresarial en los términos previstos en el artículo 25 la Ley 49/2002</t>
  </si>
  <si>
    <t xml:space="preserve">46 CORRIENTES  DE CORPORACIONES LOCALES</t>
  </si>
  <si>
    <t xml:space="preserve">APORTACIÓN CARM PARA COMPENSAR PÉRDIDAS</t>
  </si>
  <si>
    <t xml:space="preserve">Aportación de la CARM para compensar pérdidas de ejercicios anteriores</t>
  </si>
  <si>
    <t xml:space="preserve">APORTACIÓN CARM PARA DEVOLUCIÓN PRÉSTAMO</t>
  </si>
  <si>
    <t xml:space="preserve">Aportación de la CARM para devolución de préstamo obtenido para la creación y puesta en marcha del IMIB (Dinamización)</t>
  </si>
  <si>
    <t xml:space="preserve">48 CORRIENTES  DE FAMILIAS E INSTITUCIONES SIN FINES DE LUCRO</t>
  </si>
  <si>
    <t xml:space="preserve">APORTACIÓN FUNDACIÓN CAJAMURCIA</t>
  </si>
  <si>
    <t xml:space="preserve">Cantidades anualmente aporta la Fundación Cajamurcia para la financiación de programas de formación e investigación de la FFIS</t>
  </si>
  <si>
    <t xml:space="preserve">49 CORRIENTES  DEL EXTERIOR</t>
  </si>
  <si>
    <t xml:space="preserve">AYUDAS FUNDACION MUTUA MADRILEÑA Y OTROS</t>
  </si>
  <si>
    <t xml:space="preserve">Ayudas instituciones sin ánimo de lucro para la financiación de programas de formación e investigación de la FFIS</t>
  </si>
  <si>
    <t xml:space="preserve">79 DE CAPITAL  DEL EXTERIOR</t>
  </si>
  <si>
    <t xml:space="preserve">AYUDAS COMPETITIVAS INVERSIONES</t>
  </si>
  <si>
    <t xml:space="preserve">Subvenciones que se prevén recibir de la unión europea para la realización de proyectos de investigación. muchos de éstos tienen un carácter plurianual por lo que se incluyen además de los que previsiblemente se prevean recibir, la anualidad correspondiente al año presupuestado.</t>
  </si>
  <si>
    <t xml:space="preserve">71 DE CAPITAL  DE ORGANISMOS AUTÓNOMOS  DE LA CARM</t>
  </si>
  <si>
    <t xml:space="preserve">CONVENIOS EUROPEOS</t>
  </si>
  <si>
    <t xml:space="preserve">Subvenciones que se prevé recibir de la Administración Europea para el desarrollo de proyectos de investigación</t>
  </si>
  <si>
    <t xml:space="preserve">AYUDAS COMPETITIVAS FUNDACIÓN SÉNECA</t>
  </si>
  <si>
    <t xml:space="preserve">Ayudas para la financiación de proyectos de investigación gestionados por la FFIS</t>
  </si>
  <si>
    <t xml:space="preserve">73 DE CAPITAL  DE CONSORCIOS Y FUNDACIONES DE LA CARM</t>
  </si>
  <si>
    <t xml:space="preserve">Cantidad destinada a inversiones de la ayudas para la financiación de proyectos de investigación gestionados por la FFIS</t>
  </si>
  <si>
    <t xml:space="preserve">Aportación para inversiones necesarias para el correcto funcionamiento de los sistemas de la organización</t>
  </si>
  <si>
    <t xml:space="preserve">75 DE CAPITAL  DE OTRAS COMUNIDADES AUTÓNOMAS</t>
  </si>
  <si>
    <t xml:space="preserve">76 DE CAPITAL  DE CORPORACIONES LOCALES</t>
  </si>
  <si>
    <t xml:space="preserve">78 DE CAPITAL  DE FAMILIAS E INSTITUCIONES SIN FINES DE LUCRO</t>
  </si>
  <si>
    <t xml:space="preserve">FICHA EP11 APORT. Y SUBV. A CONCEDER</t>
  </si>
  <si>
    <t xml:space="preserve">INFORMACIÓN COMPLEMENTARIA                                               </t>
  </si>
  <si>
    <t xml:space="preserve"> APORTACIONES Y SUBVENCIONES A CONCEDER</t>
  </si>
  <si>
    <t xml:space="preserve">APORTACIONES Y SUBVENCIONES A CONCEDER</t>
  </si>
  <si>
    <t xml:space="preserve">40 CORRIENTE AL SECTOR PÚBLICO ESTATAL</t>
  </si>
  <si>
    <t xml:space="preserve">41 CORRIENTE A ORGANISMOS AUTÓNOMOS DE LA CARM</t>
  </si>
  <si>
    <t xml:space="preserve">42 CORRIENTE A LA ADMINISTRACIÓN GRAL.DE LA CARM</t>
  </si>
  <si>
    <t xml:space="preserve">43 CORRIENTE A CONSORCIOS Y FUNDACIONES DE LA CARM</t>
  </si>
  <si>
    <t xml:space="preserve">44 CORRIENTE .P.E., OTRAS ENT DE DCHO PÚBLICO Y SOC MERC REG</t>
  </si>
  <si>
    <t xml:space="preserve">45 CORRIENTE AL SECTOR PÚBLICO DE OTRAS COMUNIDADES AUTÓNOMAS</t>
  </si>
  <si>
    <t xml:space="preserve">46 CORRIENTE AL SECTOR PÚBLICO LOCAL</t>
  </si>
  <si>
    <t xml:space="preserve">47 CORRIENTE A EMPRESAS PRIVADAS</t>
  </si>
  <si>
    <t xml:space="preserve">48 CORRIENTE A FAMILIAS E INSTITUCIONES SIN FINES DE LUCRO</t>
  </si>
  <si>
    <t xml:space="preserve">49 CORRIENTE AL EXTERIOR</t>
  </si>
  <si>
    <t xml:space="preserve">70 CAPITAL AL SECTOR PÚBLICO ESTATAL</t>
  </si>
  <si>
    <t xml:space="preserve">71 CAPITAL A ORGANISMOS AUTÓNOMOS DE LA CARM</t>
  </si>
  <si>
    <t xml:space="preserve">72 CAPITAL A LA ADMINISTRACIÓN GENERAL.DE LA COMUNIDAD AUTÓNOMA</t>
  </si>
  <si>
    <t xml:space="preserve">73 CAPITAL A CONSORCIOS Y FUNDACIONES DE LA CARM</t>
  </si>
  <si>
    <t xml:space="preserve">74 CAPITAL .P.E., OTRAS ENT DE DCHO PÚB Y SOC MERC REG</t>
  </si>
  <si>
    <t xml:space="preserve">75 CAPITAL AL SECTOR PÚBLICO DE OTRAS COMUNIDADES AUTÓNOMAS</t>
  </si>
  <si>
    <t xml:space="preserve">76 CAPITAL AL SECTOR PÚBLICO LOCAL</t>
  </si>
  <si>
    <t xml:space="preserve">77 CAPITAL A EMPRESAS PRIVADAS</t>
  </si>
  <si>
    <t xml:space="preserve">78 CAPITAL A FAMILIAS E INSTITUCIONES SIN FINES DE LUCRO</t>
  </si>
  <si>
    <t xml:space="preserve">79 CAPITAL AL EXTERIOR</t>
  </si>
  <si>
    <t xml:space="preserve">Se introducen los datos como proyectos de gasto</t>
  </si>
  <si>
    <t xml:space="preserve">FICHA EP13  PROYECTOS  DE INVERSION</t>
  </si>
  <si>
    <r>
      <rPr>
        <b val="true"/>
        <sz val="12"/>
        <rFont val="Arial"/>
        <family val="2"/>
        <charset val="1"/>
      </rPr>
      <t xml:space="preserve">INFORMACIÓN COMPLEMENTARIA</t>
    </r>
    <r>
      <rPr>
        <b val="true"/>
        <sz val="11"/>
        <rFont val="Arial"/>
        <family val="2"/>
        <charset val="1"/>
      </rPr>
      <t xml:space="preserve">                                                                                                         </t>
    </r>
  </si>
  <si>
    <t xml:space="preserve"> (en euros)</t>
  </si>
  <si>
    <t xml:space="preserve"> PROYECTOS DE INVERSIÓN</t>
  </si>
  <si>
    <t xml:space="preserve">092.00</t>
  </si>
  <si>
    <t xml:space="preserve">092.01</t>
  </si>
  <si>
    <t xml:space="preserve">092.02</t>
  </si>
  <si>
    <t xml:space="preserve">[1]</t>
  </si>
  <si>
    <t xml:space="preserve">[2]</t>
  </si>
  <si>
    <t xml:space="preserve">[3]</t>
  </si>
  <si>
    <t xml:space="preserve">[4]</t>
  </si>
  <si>
    <t xml:space="preserve">[5]</t>
  </si>
  <si>
    <t xml:space="preserve">[6]</t>
  </si>
  <si>
    <t xml:space="preserve">AÑOS</t>
  </si>
  <si>
    <t xml:space="preserve">COSTE</t>
  </si>
  <si>
    <t xml:space="preserve">EJEC. ANUAL.</t>
  </si>
  <si>
    <t xml:space="preserve">PREVISIÓN</t>
  </si>
  <si>
    <t xml:space="preserve">ANUALIDAD</t>
  </si>
  <si>
    <t xml:space="preserve">ANUALIDAD.</t>
  </si>
  <si>
    <t xml:space="preserve">DENOMINACIÓN PROYECTO</t>
  </si>
  <si>
    <t xml:space="preserve">I</t>
  </si>
  <si>
    <t xml:space="preserve">T</t>
  </si>
  <si>
    <t xml:space="preserve"> TOTAL</t>
  </si>
  <si>
    <t xml:space="preserve"> ANTERIORES</t>
  </si>
  <si>
    <t xml:space="preserve">FUTURAS</t>
  </si>
  <si>
    <t xml:space="preserve">PI INVERSIONES</t>
  </si>
  <si>
    <t xml:space="preserve">Instalaciones y equipos de laboratorio adquiridos para la realización de proyectos de investigación competitivos</t>
  </si>
  <si>
    <t xml:space="preserve">INVERSIONES GESTION DEL CONOCIMIENTO</t>
  </si>
  <si>
    <t xml:space="preserve">Compra de servidores y equipamiento informático necesaria para el adecuado funcionamiento de los sistemas </t>
  </si>
  <si>
    <t xml:space="preserve">FICHA EP15   MEMORIA EXPLICATIVA</t>
  </si>
  <si>
    <t xml:space="preserve">MEMORIA EXPLICATIVA</t>
  </si>
  <si>
    <t xml:space="preserve">00000</t>
  </si>
  <si>
    <t xml:space="preserve">00100</t>
  </si>
  <si>
    <t xml:space="preserve">00101</t>
  </si>
  <si>
    <t xml:space="preserve">00102</t>
  </si>
  <si>
    <t xml:space="preserve">00103</t>
  </si>
  <si>
    <t xml:space="preserve">00104</t>
  </si>
  <si>
    <t xml:space="preserve">00105</t>
  </si>
  <si>
    <t xml:space="preserve">00106</t>
  </si>
  <si>
    <t xml:space="preserve">00107</t>
  </si>
  <si>
    <t xml:space="preserve">00108</t>
  </si>
  <si>
    <t xml:space="preserve">00109</t>
  </si>
  <si>
    <t xml:space="preserve">00110</t>
  </si>
  <si>
    <t xml:space="preserve">00200</t>
  </si>
  <si>
    <t xml:space="preserve">00201</t>
  </si>
  <si>
    <t xml:space="preserve">00202</t>
  </si>
  <si>
    <t xml:space="preserve">00203</t>
  </si>
  <si>
    <t xml:space="preserve">00204</t>
  </si>
  <si>
    <t xml:space="preserve">00205</t>
  </si>
  <si>
    <t xml:space="preserve">00300</t>
  </si>
  <si>
    <t xml:space="preserve">00301</t>
  </si>
  <si>
    <t xml:space="preserve">00302</t>
  </si>
  <si>
    <t xml:space="preserve">00303</t>
  </si>
  <si>
    <t xml:space="preserve">00304</t>
  </si>
  <si>
    <t xml:space="preserve">00500</t>
  </si>
  <si>
    <t xml:space="preserve">00501</t>
  </si>
  <si>
    <t xml:space="preserve">00502</t>
  </si>
  <si>
    <t xml:space="preserve">00503</t>
  </si>
  <si>
    <t xml:space="preserve">00504</t>
  </si>
  <si>
    <t xml:space="preserve">00505</t>
  </si>
  <si>
    <t xml:space="preserve">00506</t>
  </si>
  <si>
    <t xml:space="preserve">00600</t>
  </si>
  <si>
    <t xml:space="preserve">00601</t>
  </si>
  <si>
    <t xml:space="preserve">00602</t>
  </si>
  <si>
    <t xml:space="preserve">00603</t>
  </si>
  <si>
    <t xml:space="preserve">00604</t>
  </si>
  <si>
    <t xml:space="preserve">00605</t>
  </si>
  <si>
    <t xml:space="preserve">00606</t>
  </si>
  <si>
    <t xml:space="preserve">00800</t>
  </si>
  <si>
    <t xml:space="preserve">00801</t>
  </si>
  <si>
    <t xml:space="preserve">00802</t>
  </si>
  <si>
    <t xml:space="preserve">00803</t>
  </si>
  <si>
    <t xml:space="preserve">00804</t>
  </si>
  <si>
    <t xml:space="preserve">00900</t>
  </si>
  <si>
    <t xml:space="preserve">00901</t>
  </si>
  <si>
    <t xml:space="preserve">01000</t>
  </si>
  <si>
    <t xml:space="preserve">01001</t>
  </si>
  <si>
    <t xml:space="preserve">01100</t>
  </si>
  <si>
    <t xml:space="preserve">01200</t>
  </si>
  <si>
    <t xml:space="preserve">01300</t>
  </si>
  <si>
    <t xml:space="preserve">02000</t>
  </si>
  <si>
    <t xml:space="preserve">02001</t>
  </si>
  <si>
    <t xml:space="preserve">02100</t>
  </si>
  <si>
    <t xml:space="preserve">02200</t>
  </si>
  <si>
    <t xml:space="preserve">02300</t>
  </si>
  <si>
    <t xml:space="preserve">02301</t>
  </si>
  <si>
    <t xml:space="preserve">02302</t>
  </si>
  <si>
    <t xml:space="preserve">02303</t>
  </si>
  <si>
    <t xml:space="preserve">02400</t>
  </si>
  <si>
    <t xml:space="preserve">02401</t>
  </si>
  <si>
    <t xml:space="preserve">02500</t>
  </si>
  <si>
    <t xml:space="preserve">02501</t>
  </si>
  <si>
    <t xml:space="preserve">02502</t>
  </si>
  <si>
    <t xml:space="preserve">02503</t>
  </si>
  <si>
    <t xml:space="preserve">02600</t>
  </si>
  <si>
    <t xml:space="preserve">02601</t>
  </si>
  <si>
    <t xml:space="preserve">02602</t>
  </si>
  <si>
    <t xml:space="preserve">02603</t>
  </si>
  <si>
    <t xml:space="preserve">02700</t>
  </si>
  <si>
    <t xml:space="preserve">02800</t>
  </si>
  <si>
    <t xml:space="preserve">02900</t>
  </si>
  <si>
    <t xml:space="preserve">03000</t>
  </si>
  <si>
    <t xml:space="preserve">03001</t>
  </si>
  <si>
    <t xml:space="preserve">03100</t>
  </si>
  <si>
    <t xml:space="preserve">03200</t>
  </si>
  <si>
    <t xml:space="preserve">03300</t>
  </si>
  <si>
    <t xml:space="preserve">03301</t>
  </si>
  <si>
    <t xml:space="preserve">03400</t>
  </si>
  <si>
    <t xml:space="preserve">03401</t>
  </si>
  <si>
    <t xml:space="preserve">03402</t>
  </si>
  <si>
    <t xml:space="preserve">03500</t>
  </si>
  <si>
    <t xml:space="preserve">03501</t>
  </si>
  <si>
    <t xml:space="preserve">03600</t>
  </si>
  <si>
    <t xml:space="preserve">03700</t>
  </si>
  <si>
    <t xml:space="preserve">03701</t>
  </si>
  <si>
    <t xml:space="preserve">03800</t>
  </si>
  <si>
    <t xml:space="preserve">03900</t>
  </si>
  <si>
    <t xml:space="preserve">G</t>
  </si>
  <si>
    <t xml:space="preserve">INVERSIÓN</t>
  </si>
  <si>
    <t xml:space="preserve">S</t>
  </si>
  <si>
    <t xml:space="preserve">CARM</t>
  </si>
  <si>
    <t xml:space="preserve">EMPRESA</t>
  </si>
  <si>
    <t xml:space="preserve">PROGRAMA</t>
  </si>
  <si>
    <t xml:space="preserve">       ADMINISTRACIÓN Y SERVICIOS NO TERRITORIALIZADOS</t>
  </si>
  <si>
    <t xml:space="preserve">950A</t>
  </si>
  <si>
    <t xml:space="preserve">       ATENCIÓN ESPECIALIZADA</t>
  </si>
  <si>
    <t xml:space="preserve">950C</t>
  </si>
  <si>
    <t xml:space="preserve">       ATENCIÓN PRIMARIA</t>
  </si>
  <si>
    <t xml:space="preserve">950B</t>
  </si>
  <si>
    <t xml:space="preserve">REGIÓN DE MURCIA DEPORTES, SAU</t>
  </si>
  <si>
    <t xml:space="preserve">900K</t>
  </si>
  <si>
    <t xml:space="preserve">INSTITUTO DE TURISMO DE LA REGIÓN DE MURCIA</t>
  </si>
  <si>
    <t xml:space="preserve">900Q</t>
  </si>
  <si>
    <t xml:space="preserve">CONSEJO ECONÓMICO Y SOCIAL REGIÓN MURCIA</t>
  </si>
  <si>
    <t xml:space="preserve">900D</t>
  </si>
  <si>
    <t xml:space="preserve">       CONSEJO JUVENTUD R.M</t>
  </si>
  <si>
    <t xml:space="preserve">900E</t>
  </si>
  <si>
    <t xml:space="preserve">DESALADORA DE ESCOMBRERAS S.A.</t>
  </si>
  <si>
    <t xml:space="preserve">900S</t>
  </si>
  <si>
    <t xml:space="preserve">ENTE PÚBLICO DEL AGUA DE LA REG. MURCIA</t>
  </si>
  <si>
    <t xml:space="preserve">900M</t>
  </si>
  <si>
    <t xml:space="preserve">ENTIDAD PBCA.TRANSPORTE DE LA REG.MURCIA</t>
  </si>
  <si>
    <t xml:space="preserve">900P</t>
  </si>
  <si>
    <t xml:space="preserve">ESAMUR</t>
  </si>
  <si>
    <t xml:space="preserve">900F</t>
  </si>
  <si>
    <t xml:space="preserve">GISCARMSA</t>
  </si>
  <si>
    <t xml:space="preserve">900L</t>
  </si>
  <si>
    <t xml:space="preserve">HIDRONOSTRUM S.A.</t>
  </si>
  <si>
    <t xml:space="preserve">900R</t>
  </si>
  <si>
    <t xml:space="preserve">INDUSTRIALHAMA, S.A.</t>
  </si>
  <si>
    <t xml:space="preserve">900I</t>
  </si>
  <si>
    <t xml:space="preserve">INSTITUTO DE CRÉDITO Y FINANZAS DE R.M.</t>
  </si>
  <si>
    <t xml:space="preserve">900T</t>
  </si>
  <si>
    <t xml:space="preserve">INSTITUTO DE FOMENTO DE LA REG. MURCIA</t>
  </si>
  <si>
    <t xml:space="preserve">900A</t>
  </si>
  <si>
    <t xml:space="preserve">MURCIA CULTURAL, S.A.</t>
  </si>
  <si>
    <t xml:space="preserve">900G</t>
  </si>
  <si>
    <t xml:space="preserve">ONDA REGIONAL DE MURCIA, S.A.</t>
  </si>
  <si>
    <t xml:space="preserve">900O</t>
  </si>
  <si>
    <t xml:space="preserve">RADIOTELEVISIÓN DE LA REGIÓN DE MURCIA</t>
  </si>
  <si>
    <t xml:space="preserve">900C</t>
  </si>
  <si>
    <t xml:space="preserve">REGIÓN DE MURCIA TURÍSTICA, S.A.</t>
  </si>
  <si>
    <t xml:space="preserve">900J</t>
  </si>
  <si>
    <t xml:space="preserve">SERVICIO MURCIANO DE SALUD</t>
  </si>
  <si>
    <t xml:space="preserve">900B</t>
  </si>
  <si>
    <t xml:space="preserve">SOCIEDAD PBCA.SUELO Y EQUIPAM.EMPRESAR.</t>
  </si>
  <si>
    <t xml:space="preserve">900U</t>
  </si>
  <si>
    <t xml:space="preserve">INSTITUTO DE LAS INDUSTRIAS CULTURALES Y DE LAS ARTES</t>
  </si>
  <si>
    <t xml:space="preserve">900H</t>
  </si>
  <si>
    <t xml:space="preserve">TELEVISIÓN AUTÓNOMICA DE MURCIA, S.A.</t>
  </si>
  <si>
    <t xml:space="preserve">900N</t>
  </si>
  <si>
    <t xml:space="preserve">FUNDACIÓN MARIANO RUIZ FUNES</t>
  </si>
  <si>
    <t xml:space="preserve">910A</t>
  </si>
  <si>
    <t xml:space="preserve">FUNDACIÓN MURCIANA TUTELA DEF.JUD.ADUL</t>
  </si>
  <si>
    <t xml:space="preserve">910B</t>
  </si>
  <si>
    <t xml:space="preserve">FUNDACIÓN SÉNECA</t>
  </si>
  <si>
    <t xml:space="preserve">910C</t>
  </si>
  <si>
    <t xml:space="preserve">FUNDACIÓN INTEGRA</t>
  </si>
  <si>
    <t xml:space="preserve">910D</t>
  </si>
  <si>
    <t xml:space="preserve">FUNDACIÓN AGENCIA GESTIÓN ENERGIA RM</t>
  </si>
  <si>
    <t xml:space="preserve">910E</t>
  </si>
  <si>
    <t xml:space="preserve">FUNDACIÓN PARQUE CIENTÍFICO DE MURCIA</t>
  </si>
  <si>
    <t xml:space="preserve">910F</t>
  </si>
  <si>
    <t xml:space="preserve">FUNDACIÓN INSTIT.EUROMEDITERRANEO AGUA</t>
  </si>
  <si>
    <t xml:space="preserve">910G</t>
  </si>
  <si>
    <t xml:space="preserve">FUNDACIÓN ALZHEIMUR</t>
  </si>
  <si>
    <t xml:space="preserve">910H</t>
  </si>
  <si>
    <t xml:space="preserve">FUNDACIÓN FORMACIÓN E  INVEST. SANITARIA</t>
  </si>
  <si>
    <t xml:space="preserve">910I</t>
  </si>
  <si>
    <t xml:space="preserve">FUNDACIÓN ORQUESTA SINFONICA  DE LA R.DE M.</t>
  </si>
  <si>
    <t xml:space="preserve">910J</t>
  </si>
  <si>
    <t xml:space="preserve">CONSORCIO CAMPUS UNIVERSITARIO DE LORCA</t>
  </si>
  <si>
    <t xml:space="preserve">920A</t>
  </si>
  <si>
    <t xml:space="preserve">CONSORCIO GESTION DE RESIDUOS SOLIDOS R.MURCIA</t>
  </si>
  <si>
    <t xml:space="preserve">920B</t>
  </si>
  <si>
    <t xml:space="preserve">CONSORCIO MARINA DE COPE</t>
  </si>
  <si>
    <t xml:space="preserve">920C</t>
  </si>
  <si>
    <t xml:space="preserve">CONSORCIO SERV.EXTINCION INCENDIOS Y SALV. C.A.</t>
  </si>
  <si>
    <t xml:space="preserve">920D</t>
  </si>
  <si>
    <t xml:space="preserve">CONSORCIO DE LAS VIAS VERDES DE LA REGION DE MURCIA</t>
  </si>
  <si>
    <t xml:space="preserve">920E</t>
  </si>
  <si>
    <t xml:space="preserve">CONSORCIO DEPOSITO FRANCO DE CARTAGENA</t>
  </si>
  <si>
    <t xml:space="preserve">920F</t>
  </si>
  <si>
    <t xml:space="preserve">CONSORCIO DE CEUTI PARA FINANCIACIÓN DE PABELLÓN DEPORTIVO Y PISCINA</t>
  </si>
  <si>
    <t xml:space="preserve">920G</t>
  </si>
  <si>
    <t xml:space="preserve">CONSORCIO DE ALGUAZAS  PARA FINANCIACIÓN PISCINA CLIMATIZADA</t>
  </si>
  <si>
    <t xml:space="preserve">920H</t>
  </si>
  <si>
    <t xml:space="preserve">CONSORCIO DE ABARAN PARA FINANCIACIÓN PISCINA CLIMATIZADA</t>
  </si>
  <si>
    <t xml:space="preserve">920I</t>
  </si>
  <si>
    <t xml:space="preserve">CONSORCIO DE CIEZA PARA FINANCIACIÓN PISCINA CLIMATIZADA</t>
  </si>
  <si>
    <t xml:space="preserve">920J</t>
  </si>
</sst>
</file>

<file path=xl/styles.xml><?xml version="1.0" encoding="utf-8"?>
<styleSheet xmlns="http://schemas.openxmlformats.org/spreadsheetml/2006/main">
  <numFmts count="13">
    <numFmt numFmtId="164" formatCode="General"/>
    <numFmt numFmtId="165" formatCode="#,##0\ [$€];[RED]\-#,##0\ [$€]"/>
    <numFmt numFmtId="166" formatCode="#,##0.00\ _€;[RED]\-#,##0.00\ _€"/>
    <numFmt numFmtId="167" formatCode="General"/>
    <numFmt numFmtId="168" formatCode="#,##0"/>
    <numFmt numFmtId="169" formatCode="@"/>
    <numFmt numFmtId="170" formatCode="0.0&quot;  &quot;"/>
    <numFmt numFmtId="171" formatCode="0.0"/>
    <numFmt numFmtId="172" formatCode="#,##0\ _€"/>
    <numFmt numFmtId="173" formatCode="0.00\ %"/>
    <numFmt numFmtId="174" formatCode="0.0000"/>
    <numFmt numFmtId="175" formatCode="0"/>
    <numFmt numFmtId="176" formatCode="0.00"/>
  </numFmts>
  <fonts count="43">
    <font>
      <sz val="10"/>
      <name val="Arial"/>
      <family val="0"/>
      <charset val="1"/>
    </font>
    <font>
      <sz val="10"/>
      <name val="Arial"/>
      <family val="0"/>
    </font>
    <font>
      <sz val="10"/>
      <name val="Arial"/>
      <family val="0"/>
    </font>
    <font>
      <sz val="10"/>
      <name val="Arial"/>
      <family val="0"/>
    </font>
    <font>
      <sz val="10"/>
      <name val="MS Sans Serif"/>
      <family val="2"/>
      <charset val="1"/>
    </font>
    <font>
      <sz val="8"/>
      <name val="Arial"/>
      <family val="2"/>
      <charset val="1"/>
    </font>
    <font>
      <b val="true"/>
      <sz val="8"/>
      <name val="Arial"/>
      <family val="2"/>
      <charset val="1"/>
    </font>
    <font>
      <sz val="8"/>
      <color rgb="FFFF0000"/>
      <name val="Arial"/>
      <family val="2"/>
      <charset val="1"/>
    </font>
    <font>
      <b val="true"/>
      <sz val="10"/>
      <name val="Arial"/>
      <family val="2"/>
      <charset val="1"/>
    </font>
    <font>
      <b val="true"/>
      <sz val="8"/>
      <color rgb="FF000000"/>
      <name val="Arial"/>
      <family val="2"/>
      <charset val="1"/>
    </font>
    <font>
      <b val="true"/>
      <sz val="12"/>
      <name val="Arial"/>
      <family val="2"/>
      <charset val="1"/>
    </font>
    <font>
      <b val="true"/>
      <sz val="10"/>
      <color rgb="FF000000"/>
      <name val="Arial"/>
      <family val="2"/>
      <charset val="1"/>
    </font>
    <font>
      <b val="true"/>
      <sz val="12"/>
      <color rgb="FF000000"/>
      <name val="Arial"/>
      <family val="2"/>
      <charset val="1"/>
    </font>
    <font>
      <sz val="10"/>
      <name val="Arial"/>
      <family val="2"/>
      <charset val="1"/>
    </font>
    <font>
      <sz val="11"/>
      <name val="Arial"/>
      <family val="2"/>
      <charset val="1"/>
    </font>
    <font>
      <sz val="9"/>
      <color rgb="FFFF0000"/>
      <name val="Arial"/>
      <family val="2"/>
      <charset val="1"/>
    </font>
    <font>
      <sz val="10"/>
      <color rgb="FF000080"/>
      <name val="Arial"/>
      <family val="2"/>
      <charset val="1"/>
    </font>
    <font>
      <b val="true"/>
      <sz val="8"/>
      <color rgb="FFFF0000"/>
      <name val="Arial"/>
      <family val="2"/>
      <charset val="1"/>
    </font>
    <font>
      <b val="true"/>
      <sz val="9"/>
      <name val="Arial"/>
      <family val="2"/>
      <charset val="1"/>
    </font>
    <font>
      <b val="true"/>
      <sz val="10"/>
      <name val="MS Sans Serif"/>
      <family val="2"/>
      <charset val="1"/>
    </font>
    <font>
      <sz val="9"/>
      <name val="Arial"/>
      <family val="2"/>
      <charset val="1"/>
    </font>
    <font>
      <sz val="10"/>
      <color rgb="FFFF0000"/>
      <name val="MS Sans Serif"/>
      <family val="2"/>
      <charset val="1"/>
    </font>
    <font>
      <b val="true"/>
      <sz val="9"/>
      <color rgb="FF000000"/>
      <name val="MS Sans Serif"/>
      <family val="0"/>
      <charset val="1"/>
    </font>
    <font>
      <sz val="14"/>
      <name val="Arial"/>
      <family val="2"/>
      <charset val="1"/>
    </font>
    <font>
      <sz val="14"/>
      <name val="Times New Roman"/>
      <family val="1"/>
      <charset val="1"/>
    </font>
    <font>
      <sz val="7"/>
      <name val="Arial"/>
      <family val="2"/>
      <charset val="1"/>
    </font>
    <font>
      <sz val="7"/>
      <color rgb="FF000080"/>
      <name val="Arial"/>
      <family val="2"/>
      <charset val="1"/>
    </font>
    <font>
      <sz val="9"/>
      <name val="MS Sans Serif"/>
      <family val="2"/>
      <charset val="1"/>
    </font>
    <font>
      <b val="true"/>
      <sz val="9"/>
      <name val="MS Sans Serif"/>
      <family val="2"/>
      <charset val="1"/>
    </font>
    <font>
      <b val="true"/>
      <sz val="10"/>
      <name val="Times New Roman"/>
      <family val="1"/>
      <charset val="1"/>
    </font>
    <font>
      <b val="true"/>
      <sz val="7"/>
      <name val="Times New Roman"/>
      <family val="1"/>
      <charset val="1"/>
    </font>
    <font>
      <sz val="8"/>
      <color rgb="FF000000"/>
      <name val="Arial"/>
      <family val="2"/>
      <charset val="1"/>
    </font>
    <font>
      <sz val="10"/>
      <color rgb="FFFF0000"/>
      <name val="Arial"/>
      <family val="2"/>
      <charset val="1"/>
    </font>
    <font>
      <b val="true"/>
      <sz val="14"/>
      <color rgb="FF800000"/>
      <name val="Arial"/>
      <family val="2"/>
      <charset val="1"/>
    </font>
    <font>
      <b val="true"/>
      <sz val="7"/>
      <name val="Arial"/>
      <family val="2"/>
      <charset val="1"/>
    </font>
    <font>
      <sz val="12"/>
      <name val="Arial"/>
      <family val="2"/>
      <charset val="1"/>
    </font>
    <font>
      <sz val="8"/>
      <color rgb="FF000080"/>
      <name val="Arial"/>
      <family val="2"/>
      <charset val="1"/>
    </font>
    <font>
      <sz val="7"/>
      <name val="MS Sans Serif"/>
      <family val="2"/>
      <charset val="1"/>
    </font>
    <font>
      <b val="true"/>
      <sz val="11"/>
      <name val="Arial"/>
      <family val="2"/>
      <charset val="1"/>
    </font>
    <font>
      <b val="true"/>
      <sz val="8"/>
      <color rgb="FF000080"/>
      <name val="Arial"/>
      <family val="2"/>
      <charset val="1"/>
    </font>
    <font>
      <b val="true"/>
      <sz val="14"/>
      <name val="Arial"/>
      <family val="2"/>
      <charset val="1"/>
    </font>
    <font>
      <b val="true"/>
      <i val="true"/>
      <sz val="10"/>
      <color rgb="FF000080"/>
      <name val="Arial"/>
      <family val="2"/>
      <charset val="1"/>
    </font>
    <font>
      <sz val="10"/>
      <color rgb="FF00FF00"/>
      <name val="Arial"/>
      <family val="2"/>
      <charset val="1"/>
    </font>
  </fonts>
  <fills count="7">
    <fill>
      <patternFill patternType="none"/>
    </fill>
    <fill>
      <patternFill patternType="gray125"/>
    </fill>
    <fill>
      <patternFill patternType="solid">
        <fgColor rgb="FFF2DCDB"/>
        <bgColor rgb="FFFFCC99"/>
      </patternFill>
    </fill>
    <fill>
      <patternFill patternType="solid">
        <fgColor rgb="FFC0C0C0"/>
        <bgColor rgb="FF99CCFF"/>
      </patternFill>
    </fill>
    <fill>
      <patternFill patternType="solid">
        <fgColor rgb="FFFFFFFF"/>
        <bgColor rgb="FFFFFFCC"/>
      </patternFill>
    </fill>
    <fill>
      <patternFill patternType="solid">
        <fgColor rgb="FFFFCC99"/>
        <bgColor rgb="FFF2DCDB"/>
      </patternFill>
    </fill>
    <fill>
      <patternFill patternType="solid">
        <fgColor rgb="FFCCFFCC"/>
        <bgColor rgb="FFCCFFFF"/>
      </patternFill>
    </fill>
  </fills>
  <borders count="18">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right/>
      <top style="thin"/>
      <bottom/>
      <diagonal/>
    </border>
    <border diagonalUp="false" diagonalDown="false">
      <left style="thin"/>
      <right/>
      <top/>
      <bottom/>
      <diagonal/>
    </border>
    <border diagonalUp="false" diagonalDown="false">
      <left style="thin"/>
      <right style="thin"/>
      <top/>
      <bottom/>
      <diagonal/>
    </border>
    <border diagonalUp="false" diagonalDown="false">
      <left/>
      <right style="thin"/>
      <top/>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top style="thin"/>
      <bottom style="thin"/>
      <diagonal/>
    </border>
    <border diagonalUp="false" diagonalDown="false">
      <left/>
      <right style="thin"/>
      <top/>
      <bottom style="thin"/>
      <diagonal/>
    </border>
    <border diagonalUp="false" diagonalDown="false">
      <left/>
      <right style="thin"/>
      <top style="thin"/>
      <bottom/>
      <diagonal/>
    </border>
    <border diagonalUp="false" diagonalDown="false">
      <left style="thin"/>
      <right/>
      <top/>
      <bottom style="thin"/>
      <diagonal/>
    </border>
    <border diagonalUp="false" diagonalDown="false">
      <left/>
      <right/>
      <top style="thin"/>
      <bottom/>
      <diagonal/>
    </border>
    <border diagonalUp="false" diagonalDown="false">
      <left/>
      <right/>
      <top/>
      <bottom style="thin"/>
      <diagonal/>
    </border>
    <border diagonalUp="false" diagonalDown="false">
      <left style="thin"/>
      <right/>
      <top style="hair"/>
      <bottom style="hair"/>
      <diagonal/>
    </border>
    <border diagonalUp="false" diagonalDown="false">
      <left style="thin"/>
      <right/>
      <top style="hair"/>
      <bottom/>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cellStyleXfs>
  <cellXfs count="402">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2" applyFont="true" applyBorder="false" applyAlignment="false" applyProtection="true">
      <alignment horizontal="general" vertical="bottom" textRotation="0" wrapText="false" indent="0" shrinkToFit="false"/>
      <protection locked="true" hidden="true"/>
    </xf>
    <xf numFmtId="164" fontId="5" fillId="0" borderId="0" xfId="22" applyFont="true" applyBorder="false" applyAlignment="false" applyProtection="true">
      <alignment horizontal="general" vertical="bottom" textRotation="0" wrapText="false" indent="0" shrinkToFit="false"/>
      <protection locked="false" hidden="false"/>
    </xf>
    <xf numFmtId="164" fontId="5" fillId="0" borderId="0" xfId="22" applyFont="true" applyBorder="false" applyAlignment="false" applyProtection="true">
      <alignment horizontal="general" vertical="bottom" textRotation="0" wrapText="false" indent="0" shrinkToFit="false"/>
      <protection locked="true" hidden="true"/>
    </xf>
    <xf numFmtId="164" fontId="5" fillId="0" borderId="0" xfId="22" applyFont="true" applyBorder="false" applyAlignment="false" applyProtection="true">
      <alignment horizontal="general" vertical="bottom" textRotation="0" wrapText="false" indent="0" shrinkToFit="false"/>
      <protection locked="false" hidden="false"/>
    </xf>
    <xf numFmtId="164" fontId="6" fillId="2" borderId="0" xfId="22" applyFont="true" applyBorder="false" applyAlignment="true" applyProtection="true">
      <alignment horizontal="center" vertical="center" textRotation="0" wrapText="false" indent="0" shrinkToFit="false"/>
      <protection locked="true" hidden="true"/>
    </xf>
    <xf numFmtId="164" fontId="5" fillId="0" borderId="0" xfId="22" applyFont="true" applyBorder="false" applyAlignment="true" applyProtection="true">
      <alignment horizontal="center" vertical="center" textRotation="0" wrapText="true" indent="0" shrinkToFit="false"/>
      <protection locked="true" hidden="true"/>
    </xf>
    <xf numFmtId="167" fontId="5" fillId="0" borderId="0" xfId="22" applyFont="true" applyBorder="false" applyAlignment="true" applyProtection="true">
      <alignment horizontal="center" vertical="center" textRotation="0" wrapText="false" indent="0" shrinkToFit="false"/>
      <protection locked="true" hidden="true"/>
    </xf>
    <xf numFmtId="164" fontId="7" fillId="0" borderId="0" xfId="22" applyFont="true" applyBorder="false" applyAlignment="false" applyProtection="true">
      <alignment horizontal="general" vertical="bottom" textRotation="0" wrapText="false" indent="0" shrinkToFit="false"/>
      <protection locked="true" hidden="true"/>
    </xf>
    <xf numFmtId="164" fontId="4" fillId="0" borderId="0" xfId="22" applyFont="false" applyBorder="false" applyAlignment="true" applyProtection="true">
      <alignment horizontal="general" vertical="center" textRotation="0" wrapText="false" indent="0" shrinkToFit="false"/>
      <protection locked="true" hidden="true"/>
    </xf>
    <xf numFmtId="164" fontId="6" fillId="0" borderId="1" xfId="22" applyFont="true" applyBorder="true" applyAlignment="true" applyProtection="true">
      <alignment horizontal="center" vertical="center" textRotation="0" wrapText="false" indent="0" shrinkToFit="false"/>
      <protection locked="true" hidden="true"/>
    </xf>
    <xf numFmtId="164" fontId="8" fillId="0" borderId="0" xfId="22" applyFont="true" applyBorder="true" applyAlignment="true" applyProtection="true">
      <alignment horizontal="general" vertical="center" textRotation="0" wrapText="false" indent="0" shrinkToFit="false"/>
      <protection locked="true" hidden="true"/>
    </xf>
    <xf numFmtId="164" fontId="8" fillId="0" borderId="0" xfId="22" applyFont="true" applyBorder="false" applyAlignment="true" applyProtection="true">
      <alignment horizontal="general" vertical="center" textRotation="0" wrapText="false" indent="0" shrinkToFit="false"/>
      <protection locked="true" hidden="true"/>
    </xf>
    <xf numFmtId="167" fontId="9" fillId="0" borderId="1" xfId="0" applyFont="true" applyBorder="true" applyAlignment="true" applyProtection="true">
      <alignment horizontal="center" vertical="center" textRotation="0" wrapText="true" indent="0" shrinkToFit="false"/>
      <protection locked="true" hidden="true"/>
    </xf>
    <xf numFmtId="168" fontId="6" fillId="0" borderId="1" xfId="22" applyFont="true" applyBorder="true" applyAlignment="true" applyProtection="true">
      <alignment horizontal="center" vertical="center" textRotation="0" wrapText="false" indent="0" shrinkToFit="false"/>
      <protection locked="true" hidden="true"/>
    </xf>
    <xf numFmtId="164" fontId="4" fillId="0" borderId="0" xfId="22" applyFont="false" applyBorder="true" applyAlignment="true" applyProtection="true">
      <alignment horizontal="general" vertical="center" textRotation="0" wrapText="false" indent="0" shrinkToFit="false"/>
      <protection locked="true" hidden="true"/>
    </xf>
    <xf numFmtId="168" fontId="8" fillId="0" borderId="0" xfId="22" applyFont="true" applyBorder="false" applyAlignment="true" applyProtection="true">
      <alignment horizontal="right" vertical="center" textRotation="0" wrapText="false" indent="0" shrinkToFit="false"/>
      <protection locked="true" hidden="true"/>
    </xf>
    <xf numFmtId="168" fontId="10" fillId="0" borderId="0" xfId="22" applyFont="true" applyBorder="false" applyAlignment="true" applyProtection="true">
      <alignment horizontal="right" vertical="center" textRotation="0" wrapText="false" indent="0" shrinkToFit="false"/>
      <protection locked="true" hidden="true"/>
    </xf>
    <xf numFmtId="167" fontId="11" fillId="0" borderId="0" xfId="0" applyFont="true" applyBorder="true" applyAlignment="true" applyProtection="true">
      <alignment horizontal="center" vertical="bottom" textRotation="0" wrapText="true" indent="0" shrinkToFit="false"/>
      <protection locked="true" hidden="true"/>
    </xf>
    <xf numFmtId="164" fontId="12" fillId="0" borderId="0" xfId="0" applyFont="true" applyBorder="true" applyAlignment="true" applyProtection="true">
      <alignment horizontal="general" vertical="bottom" textRotation="0" wrapText="true" indent="0" shrinkToFit="false"/>
      <protection locked="true" hidden="true"/>
    </xf>
    <xf numFmtId="164" fontId="11" fillId="0" borderId="0" xfId="0" applyFont="true" applyBorder="true" applyAlignment="true" applyProtection="true">
      <alignment horizontal="general" vertical="bottom" textRotation="0" wrapText="true" indent="0" shrinkToFit="false"/>
      <protection locked="true" hidden="true"/>
    </xf>
    <xf numFmtId="164" fontId="13" fillId="0" borderId="0" xfId="22" applyFont="true" applyBorder="false" applyAlignment="true" applyProtection="true">
      <alignment horizontal="general" vertical="center" textRotation="0" wrapText="false" indent="0" shrinkToFit="false"/>
      <protection locked="true" hidden="true"/>
    </xf>
    <xf numFmtId="168" fontId="13" fillId="0" borderId="0" xfId="22" applyFont="true" applyBorder="false" applyAlignment="true" applyProtection="true">
      <alignment horizontal="right" vertical="center" textRotation="0" wrapText="false" indent="0" shrinkToFit="false"/>
      <protection locked="true" hidden="true"/>
    </xf>
    <xf numFmtId="168" fontId="8" fillId="0" borderId="0" xfId="22" applyFont="true" applyBorder="true" applyAlignment="true" applyProtection="true">
      <alignment horizontal="right" vertical="center" textRotation="0" wrapText="false" indent="0" shrinkToFit="false"/>
      <protection locked="true" hidden="true"/>
    </xf>
    <xf numFmtId="164" fontId="10" fillId="2" borderId="1" xfId="22" applyFont="true" applyBorder="true" applyAlignment="true" applyProtection="true">
      <alignment horizontal="center" vertical="center" textRotation="0" wrapText="false" indent="0" shrinkToFit="false"/>
      <protection locked="true" hidden="true"/>
    </xf>
    <xf numFmtId="164" fontId="14" fillId="0" borderId="0" xfId="22" applyFont="true" applyBorder="false" applyAlignment="true" applyProtection="true">
      <alignment horizontal="general" vertical="center" textRotation="0" wrapText="false" indent="0" shrinkToFit="false"/>
      <protection locked="true" hidden="true"/>
    </xf>
    <xf numFmtId="164" fontId="10" fillId="0" borderId="0" xfId="22" applyFont="true" applyBorder="true" applyAlignment="true" applyProtection="true">
      <alignment horizontal="center" vertical="center" textRotation="0" wrapText="false" indent="0" shrinkToFit="false"/>
      <protection locked="true" hidden="true"/>
    </xf>
    <xf numFmtId="164" fontId="15" fillId="0" borderId="0" xfId="22" applyFont="true" applyBorder="true" applyAlignment="true" applyProtection="true">
      <alignment horizontal="center" vertical="center" textRotation="0" wrapText="false" indent="0" shrinkToFit="false"/>
      <protection locked="true" hidden="true"/>
    </xf>
    <xf numFmtId="164" fontId="13" fillId="0" borderId="0" xfId="22" applyFont="true" applyBorder="true" applyAlignment="true" applyProtection="true">
      <alignment horizontal="general" vertical="center" textRotation="0" wrapText="false" indent="0" shrinkToFit="false"/>
      <protection locked="true" hidden="true"/>
    </xf>
    <xf numFmtId="164" fontId="5" fillId="0" borderId="0" xfId="22" applyFont="true" applyBorder="true" applyAlignment="true" applyProtection="true">
      <alignment horizontal="right" vertical="center" textRotation="0" wrapText="false" indent="0" shrinkToFit="false"/>
      <protection locked="true" hidden="true"/>
    </xf>
    <xf numFmtId="164" fontId="8" fillId="0" borderId="2" xfId="22" applyFont="true" applyBorder="true" applyAlignment="true" applyProtection="true">
      <alignment horizontal="center" vertical="center" textRotation="0" wrapText="false" indent="0" shrinkToFit="false"/>
      <protection locked="true" hidden="true"/>
    </xf>
    <xf numFmtId="168" fontId="6" fillId="3" borderId="1" xfId="22" applyFont="true" applyBorder="true" applyAlignment="true" applyProtection="true">
      <alignment horizontal="center" vertical="center" textRotation="0" wrapText="false" indent="0" shrinkToFit="false"/>
      <protection locked="true" hidden="true"/>
    </xf>
    <xf numFmtId="168" fontId="6" fillId="3" borderId="1" xfId="22" applyFont="true" applyBorder="true" applyAlignment="true" applyProtection="true">
      <alignment horizontal="center" vertical="center" textRotation="0" wrapText="true" indent="0" shrinkToFit="false"/>
      <protection locked="true" hidden="true"/>
    </xf>
    <xf numFmtId="164" fontId="10" fillId="0" borderId="3" xfId="22" applyFont="true" applyBorder="true" applyAlignment="true" applyProtection="true">
      <alignment horizontal="center" vertical="center" textRotation="0" wrapText="false" indent="0" shrinkToFit="false"/>
      <protection locked="true" hidden="true"/>
    </xf>
    <xf numFmtId="164" fontId="6" fillId="0" borderId="1" xfId="22" applyFont="true" applyBorder="true" applyAlignment="true" applyProtection="true">
      <alignment horizontal="center" vertical="center" textRotation="0" wrapText="false" indent="0" shrinkToFit="false"/>
      <protection locked="true" hidden="true"/>
    </xf>
    <xf numFmtId="164" fontId="16" fillId="0" borderId="0" xfId="22" applyFont="true" applyBorder="false" applyAlignment="true" applyProtection="true">
      <alignment horizontal="general" vertical="center" textRotation="0" wrapText="false" indent="0" shrinkToFit="false"/>
      <protection locked="true" hidden="true"/>
    </xf>
    <xf numFmtId="164" fontId="8" fillId="0" borderId="4" xfId="22" applyFont="true" applyBorder="true" applyAlignment="true" applyProtection="true">
      <alignment horizontal="general" vertical="center" textRotation="0" wrapText="true" indent="0" shrinkToFit="false"/>
      <protection locked="true" hidden="true"/>
    </xf>
    <xf numFmtId="169" fontId="17" fillId="0" borderId="2" xfId="22" applyFont="true" applyBorder="true" applyAlignment="true" applyProtection="true">
      <alignment horizontal="center" vertical="center" textRotation="0" wrapText="false" indent="0" shrinkToFit="false"/>
      <protection locked="true" hidden="true"/>
    </xf>
    <xf numFmtId="168" fontId="18" fillId="0" borderId="2" xfId="21" applyFont="true" applyBorder="true" applyAlignment="true" applyProtection="true">
      <alignment horizontal="right" vertical="center" textRotation="0" wrapText="false" indent="0" shrinkToFit="false"/>
      <protection locked="true" hidden="true"/>
    </xf>
    <xf numFmtId="164" fontId="19" fillId="0" borderId="0" xfId="22" applyFont="true" applyBorder="false" applyAlignment="true" applyProtection="true">
      <alignment horizontal="general" vertical="center" textRotation="0" wrapText="false" indent="0" shrinkToFit="false"/>
      <protection locked="true" hidden="true"/>
    </xf>
    <xf numFmtId="164" fontId="5" fillId="0" borderId="5" xfId="0" applyFont="true" applyBorder="true" applyAlignment="true" applyProtection="true">
      <alignment horizontal="general" vertical="center" textRotation="0" wrapText="true" indent="0" shrinkToFit="false"/>
      <protection locked="true" hidden="true"/>
    </xf>
    <xf numFmtId="164" fontId="5" fillId="0" borderId="6" xfId="22" applyFont="true" applyBorder="true" applyAlignment="true" applyProtection="true">
      <alignment horizontal="center" vertical="center" textRotation="0" wrapText="false" indent="0" shrinkToFit="false"/>
      <protection locked="true" hidden="true"/>
    </xf>
    <xf numFmtId="168" fontId="20" fillId="0" borderId="6" xfId="21" applyFont="true" applyBorder="true" applyAlignment="true" applyProtection="true">
      <alignment horizontal="right" vertical="center" textRotation="0" wrapText="false" indent="0" shrinkToFit="false"/>
      <protection locked="false" hidden="false"/>
    </xf>
    <xf numFmtId="170" fontId="6" fillId="4" borderId="6" xfId="22" applyFont="true" applyBorder="true" applyAlignment="true" applyProtection="true">
      <alignment horizontal="right" vertical="center" textRotation="0" wrapText="false" indent="0" shrinkToFit="false"/>
      <protection locked="true" hidden="true"/>
    </xf>
    <xf numFmtId="168" fontId="18" fillId="4" borderId="6" xfId="22" applyFont="true" applyBorder="true" applyAlignment="true" applyProtection="true">
      <alignment horizontal="right" vertical="center" textRotation="0" wrapText="false" indent="0" shrinkToFit="false"/>
      <protection locked="true" hidden="true"/>
    </xf>
    <xf numFmtId="168" fontId="20" fillId="0" borderId="7" xfId="21" applyFont="true" applyBorder="true" applyAlignment="true" applyProtection="true">
      <alignment horizontal="right" vertical="center" textRotation="0" wrapText="false" indent="0" shrinkToFit="false"/>
      <protection locked="false" hidden="false"/>
    </xf>
    <xf numFmtId="164" fontId="7" fillId="0" borderId="6" xfId="22" applyFont="true" applyBorder="true" applyAlignment="true" applyProtection="true">
      <alignment horizontal="center" vertical="center" textRotation="0" wrapText="false" indent="0" shrinkToFit="false"/>
      <protection locked="true" hidden="true"/>
    </xf>
    <xf numFmtId="164" fontId="8" fillId="0" borderId="5" xfId="22" applyFont="true" applyBorder="true" applyAlignment="true" applyProtection="true">
      <alignment horizontal="general" vertical="center" textRotation="0" wrapText="true" indent="0" shrinkToFit="false"/>
      <protection locked="true" hidden="true"/>
    </xf>
    <xf numFmtId="168" fontId="18" fillId="0" borderId="6" xfId="21" applyFont="true" applyBorder="true" applyAlignment="true" applyProtection="true">
      <alignment horizontal="right" vertical="center" textRotation="0" wrapText="false" indent="0" shrinkToFit="false"/>
      <protection locked="true" hidden="true"/>
    </xf>
    <xf numFmtId="168" fontId="20" fillId="0" borderId="6" xfId="21" applyFont="true" applyBorder="true" applyAlignment="true" applyProtection="true">
      <alignment horizontal="right" vertical="center" textRotation="0" wrapText="false" indent="0" shrinkToFit="false"/>
      <protection locked="true" hidden="true"/>
    </xf>
    <xf numFmtId="168" fontId="20" fillId="0" borderId="7" xfId="21" applyFont="true" applyBorder="true" applyAlignment="true" applyProtection="true">
      <alignment horizontal="general" vertical="center" textRotation="0" wrapText="false" indent="0" shrinkToFit="false"/>
      <protection locked="true" hidden="true"/>
    </xf>
    <xf numFmtId="164" fontId="5" fillId="0" borderId="5" xfId="0" applyFont="true" applyBorder="true" applyAlignment="true" applyProtection="true">
      <alignment horizontal="general" vertical="center" textRotation="0" wrapText="false" indent="0" shrinkToFit="false"/>
      <protection locked="true" hidden="true"/>
    </xf>
    <xf numFmtId="164" fontId="18" fillId="3" borderId="8" xfId="22" applyFont="true" applyBorder="true" applyAlignment="true" applyProtection="true">
      <alignment horizontal="center" vertical="center" textRotation="0" wrapText="false" indent="0" shrinkToFit="false"/>
      <protection locked="true" hidden="true"/>
    </xf>
    <xf numFmtId="164" fontId="17" fillId="3" borderId="1" xfId="22" applyFont="true" applyBorder="true" applyAlignment="true" applyProtection="true">
      <alignment horizontal="center" vertical="center" textRotation="0" wrapText="false" indent="0" shrinkToFit="false"/>
      <protection locked="true" hidden="true"/>
    </xf>
    <xf numFmtId="168" fontId="18" fillId="3" borderId="1" xfId="21" applyFont="true" applyBorder="true" applyAlignment="true" applyProtection="true">
      <alignment horizontal="right" vertical="center" textRotation="0" wrapText="false" indent="0" shrinkToFit="false"/>
      <protection locked="true" hidden="true"/>
    </xf>
    <xf numFmtId="168" fontId="18" fillId="3" borderId="9" xfId="21" applyFont="true" applyBorder="true" applyAlignment="true" applyProtection="true">
      <alignment horizontal="right" vertical="center" textRotation="0" wrapText="false" indent="0" shrinkToFit="false"/>
      <protection locked="true" hidden="true"/>
    </xf>
    <xf numFmtId="164" fontId="13" fillId="0" borderId="10" xfId="22" applyFont="true" applyBorder="true" applyAlignment="true" applyProtection="true">
      <alignment horizontal="general" vertical="center" textRotation="0" wrapText="false" indent="0" shrinkToFit="false"/>
      <protection locked="true" hidden="true"/>
    </xf>
    <xf numFmtId="164" fontId="7" fillId="0" borderId="1" xfId="22" applyFont="true" applyBorder="true" applyAlignment="true" applyProtection="true">
      <alignment horizontal="center" vertical="center" textRotation="0" wrapText="false" indent="0" shrinkToFit="false"/>
      <protection locked="true" hidden="true"/>
    </xf>
    <xf numFmtId="168" fontId="20" fillId="0" borderId="10" xfId="21" applyFont="true" applyBorder="true" applyAlignment="true" applyProtection="true">
      <alignment horizontal="right" vertical="center" textRotation="0" wrapText="false" indent="0" shrinkToFit="false"/>
      <protection locked="true" hidden="true"/>
    </xf>
    <xf numFmtId="164" fontId="8" fillId="0" borderId="4" xfId="22" applyFont="true" applyBorder="true" applyAlignment="true" applyProtection="true">
      <alignment horizontal="general" vertical="center" textRotation="0" wrapText="false" indent="0" shrinkToFit="false"/>
      <protection locked="true" hidden="true"/>
    </xf>
    <xf numFmtId="164" fontId="5" fillId="0" borderId="5" xfId="0" applyFont="true" applyBorder="true" applyAlignment="false" applyProtection="true">
      <alignment horizontal="general" vertical="bottom" textRotation="0" wrapText="false" indent="0" shrinkToFit="false"/>
      <protection locked="true" hidden="true"/>
    </xf>
    <xf numFmtId="164" fontId="8" fillId="0" borderId="6" xfId="0" applyFont="true" applyBorder="true" applyAlignment="false" applyProtection="true">
      <alignment horizontal="general" vertical="bottom" textRotation="0" wrapText="false" indent="0" shrinkToFit="false"/>
      <protection locked="true" hidden="true"/>
    </xf>
    <xf numFmtId="164" fontId="5" fillId="0" borderId="5" xfId="22" applyFont="true" applyBorder="true" applyAlignment="true" applyProtection="true">
      <alignment horizontal="center" vertical="center" textRotation="0" wrapText="false" indent="0" shrinkToFit="false"/>
      <protection locked="true" hidden="true"/>
    </xf>
    <xf numFmtId="170" fontId="6" fillId="4" borderId="7" xfId="22" applyFont="true" applyBorder="true" applyAlignment="true" applyProtection="true">
      <alignment horizontal="right" vertical="center" textRotation="0" wrapText="false" indent="0" shrinkToFit="false"/>
      <protection locked="true" hidden="true"/>
    </xf>
    <xf numFmtId="168" fontId="20" fillId="0" borderId="7" xfId="21" applyFont="true" applyBorder="true" applyAlignment="true" applyProtection="true">
      <alignment horizontal="right" vertical="center" textRotation="0" wrapText="false" indent="0" shrinkToFit="false"/>
      <protection locked="true" hidden="true"/>
    </xf>
    <xf numFmtId="170" fontId="6" fillId="3" borderId="1" xfId="22" applyFont="true" applyBorder="true" applyAlignment="true" applyProtection="true">
      <alignment horizontal="right" vertical="center" textRotation="0" wrapText="false" indent="0" shrinkToFit="false"/>
      <protection locked="true" hidden="true"/>
    </xf>
    <xf numFmtId="168" fontId="18" fillId="3" borderId="1" xfId="22" applyFont="true" applyBorder="true" applyAlignment="true" applyProtection="true">
      <alignment horizontal="right" vertical="center" textRotation="0" wrapText="false" indent="0" shrinkToFit="false"/>
      <protection locked="true" hidden="true"/>
    </xf>
    <xf numFmtId="168" fontId="20" fillId="0" borderId="0" xfId="21" applyFont="true" applyBorder="true" applyAlignment="true" applyProtection="true">
      <alignment horizontal="right" vertical="center" textRotation="0" wrapText="false" indent="0" shrinkToFit="false"/>
      <protection locked="true" hidden="true"/>
    </xf>
    <xf numFmtId="164" fontId="13" fillId="4" borderId="0" xfId="22" applyFont="true" applyBorder="false" applyAlignment="true" applyProtection="true">
      <alignment horizontal="right" vertical="center" textRotation="0" wrapText="false" indent="0" shrinkToFit="false"/>
      <protection locked="true" hidden="true"/>
    </xf>
    <xf numFmtId="168" fontId="20" fillId="4" borderId="0" xfId="22" applyFont="true" applyBorder="false" applyAlignment="true" applyProtection="true">
      <alignment horizontal="right" vertical="center" textRotation="0" wrapText="false" indent="0" shrinkToFit="false"/>
      <protection locked="true" hidden="true"/>
    </xf>
    <xf numFmtId="170" fontId="6" fillId="4" borderId="2" xfId="22" applyFont="true" applyBorder="true" applyAlignment="true" applyProtection="true">
      <alignment horizontal="right" vertical="center" textRotation="0" wrapText="false" indent="0" shrinkToFit="false"/>
      <protection locked="true" hidden="true"/>
    </xf>
    <xf numFmtId="168" fontId="18" fillId="4" borderId="2" xfId="22" applyFont="true" applyBorder="true" applyAlignment="true" applyProtection="true">
      <alignment horizontal="right" vertical="center" textRotation="0" wrapText="false" indent="0" shrinkToFit="false"/>
      <protection locked="true" hidden="true"/>
    </xf>
    <xf numFmtId="170" fontId="5" fillId="4" borderId="6" xfId="22" applyFont="true" applyBorder="true" applyAlignment="true" applyProtection="true">
      <alignment horizontal="right" vertical="center" textRotation="0" wrapText="false" indent="0" shrinkToFit="false"/>
      <protection locked="true" hidden="true"/>
    </xf>
    <xf numFmtId="168" fontId="20" fillId="4" borderId="6" xfId="22" applyFont="true" applyBorder="true" applyAlignment="true" applyProtection="true">
      <alignment horizontal="right" vertical="center" textRotation="0" wrapText="false" indent="0" shrinkToFit="false"/>
      <protection locked="true" hidden="true"/>
    </xf>
    <xf numFmtId="164" fontId="8" fillId="0" borderId="5" xfId="22" applyFont="true" applyBorder="true" applyAlignment="true" applyProtection="true">
      <alignment horizontal="general" vertical="center" textRotation="0" wrapText="false" indent="0" shrinkToFit="false"/>
      <protection locked="true" hidden="true"/>
    </xf>
    <xf numFmtId="168" fontId="20" fillId="0" borderId="3" xfId="21" applyFont="true" applyBorder="true" applyAlignment="true" applyProtection="true">
      <alignment horizontal="right" vertical="center" textRotation="0" wrapText="false" indent="0" shrinkToFit="false"/>
      <protection locked="false" hidden="false"/>
    </xf>
    <xf numFmtId="164" fontId="18" fillId="3" borderId="1" xfId="22" applyFont="true" applyBorder="true" applyAlignment="true" applyProtection="true">
      <alignment horizontal="center" vertical="center" textRotation="0" wrapText="false" indent="0" shrinkToFit="false"/>
      <protection locked="true" hidden="true"/>
    </xf>
    <xf numFmtId="164" fontId="19" fillId="0" borderId="5" xfId="22" applyFont="true" applyBorder="true" applyAlignment="true" applyProtection="true">
      <alignment horizontal="general" vertical="center" textRotation="0" wrapText="false" indent="0" shrinkToFit="false"/>
      <protection locked="true" hidden="true"/>
    </xf>
    <xf numFmtId="164" fontId="8" fillId="3" borderId="1" xfId="22" applyFont="true" applyBorder="true" applyAlignment="true" applyProtection="true">
      <alignment horizontal="left" vertical="center" textRotation="0" wrapText="false" indent="0" shrinkToFit="false"/>
      <protection locked="true" hidden="true"/>
    </xf>
    <xf numFmtId="164" fontId="17" fillId="3" borderId="11" xfId="22" applyFont="true" applyBorder="true" applyAlignment="true" applyProtection="true">
      <alignment horizontal="center" vertical="center" textRotation="0" wrapText="false" indent="0" shrinkToFit="false"/>
      <protection locked="true" hidden="true"/>
    </xf>
    <xf numFmtId="168" fontId="18" fillId="3" borderId="11" xfId="21" applyFont="true" applyBorder="true" applyAlignment="true" applyProtection="true">
      <alignment horizontal="right" vertical="center" textRotation="0" wrapText="false" indent="0" shrinkToFit="false"/>
      <protection locked="true" hidden="true"/>
    </xf>
    <xf numFmtId="170" fontId="6" fillId="3" borderId="3" xfId="22" applyFont="true" applyBorder="true" applyAlignment="true" applyProtection="true">
      <alignment horizontal="right" vertical="center" textRotation="0" wrapText="false" indent="0" shrinkToFit="false"/>
      <protection locked="true" hidden="true"/>
    </xf>
    <xf numFmtId="168" fontId="18" fillId="3" borderId="3" xfId="22" applyFont="true" applyBorder="true" applyAlignment="true" applyProtection="true">
      <alignment horizontal="right" vertical="center" textRotation="0" wrapText="false" indent="0" shrinkToFit="false"/>
      <protection locked="true" hidden="true"/>
    </xf>
    <xf numFmtId="164" fontId="7" fillId="0" borderId="0" xfId="22" applyFont="true" applyBorder="false" applyAlignment="true" applyProtection="true">
      <alignment horizontal="center" vertical="center" textRotation="0" wrapText="false" indent="0" shrinkToFit="false"/>
      <protection locked="true" hidden="true"/>
    </xf>
    <xf numFmtId="168" fontId="20" fillId="0" borderId="0" xfId="22" applyFont="true" applyBorder="false" applyAlignment="true" applyProtection="true">
      <alignment horizontal="right" vertical="center" textRotation="0" wrapText="false" indent="0" shrinkToFit="false"/>
      <protection locked="true" hidden="true"/>
    </xf>
    <xf numFmtId="168" fontId="13" fillId="4" borderId="0" xfId="22" applyFont="true" applyBorder="false" applyAlignment="true" applyProtection="true">
      <alignment horizontal="right" vertical="center" textRotation="0" wrapText="false" indent="0" shrinkToFit="false"/>
      <protection locked="true" hidden="true"/>
    </xf>
    <xf numFmtId="164" fontId="17" fillId="0" borderId="2" xfId="22" applyFont="true" applyBorder="true" applyAlignment="true" applyProtection="true">
      <alignment horizontal="center" vertical="center" textRotation="0" wrapText="false" indent="0" shrinkToFit="false"/>
      <protection locked="true" hidden="true"/>
    </xf>
    <xf numFmtId="164" fontId="17" fillId="0" borderId="3" xfId="22" applyFont="true" applyBorder="true" applyAlignment="true" applyProtection="true">
      <alignment horizontal="center" vertical="center" textRotation="0" wrapText="false" indent="0" shrinkToFit="false"/>
      <protection locked="true" hidden="true"/>
    </xf>
    <xf numFmtId="164" fontId="13" fillId="0" borderId="2" xfId="22" applyFont="true" applyBorder="true" applyAlignment="true" applyProtection="true">
      <alignment horizontal="general" vertical="center" textRotation="0" wrapText="false" indent="0" shrinkToFit="false"/>
      <protection locked="true" hidden="true"/>
    </xf>
    <xf numFmtId="169" fontId="7" fillId="0" borderId="12" xfId="22" applyFont="true" applyBorder="true" applyAlignment="true" applyProtection="true">
      <alignment horizontal="center" vertical="center" textRotation="0" wrapText="false" indent="0" shrinkToFit="false"/>
      <protection locked="true" hidden="true"/>
    </xf>
    <xf numFmtId="168" fontId="20" fillId="0" borderId="12" xfId="21" applyFont="true" applyBorder="true" applyAlignment="true" applyProtection="true">
      <alignment horizontal="right" vertical="center" textRotation="0" wrapText="false" indent="0" shrinkToFit="false"/>
      <protection locked="false" hidden="false"/>
    </xf>
    <xf numFmtId="168" fontId="20" fillId="0" borderId="2" xfId="21" applyFont="true" applyBorder="true" applyAlignment="true" applyProtection="true">
      <alignment horizontal="right" vertical="center" textRotation="0" wrapText="false" indent="0" shrinkToFit="false"/>
      <protection locked="false" hidden="false"/>
    </xf>
    <xf numFmtId="170" fontId="5" fillId="4" borderId="12" xfId="22" applyFont="true" applyBorder="true" applyAlignment="true" applyProtection="true">
      <alignment horizontal="right" vertical="center" textRotation="0" wrapText="false" indent="0" shrinkToFit="false"/>
      <protection locked="true" hidden="true"/>
    </xf>
    <xf numFmtId="168" fontId="20" fillId="4" borderId="12" xfId="22" applyFont="true" applyBorder="true" applyAlignment="true" applyProtection="true">
      <alignment horizontal="right" vertical="center" textRotation="0" wrapText="false" indent="0" shrinkToFit="false"/>
      <protection locked="true" hidden="true"/>
    </xf>
    <xf numFmtId="164" fontId="13" fillId="0" borderId="6" xfId="22" applyFont="true" applyBorder="true" applyAlignment="true" applyProtection="true">
      <alignment horizontal="general" vertical="center" textRotation="0" wrapText="false" indent="0" shrinkToFit="false"/>
      <protection locked="true" hidden="true"/>
    </xf>
    <xf numFmtId="169" fontId="7" fillId="0" borderId="7" xfId="22" applyFont="true" applyBorder="true" applyAlignment="true" applyProtection="true">
      <alignment horizontal="center" vertical="center" textRotation="0" wrapText="false" indent="0" shrinkToFit="false"/>
      <protection locked="true" hidden="true"/>
    </xf>
    <xf numFmtId="170" fontId="5" fillId="4" borderId="7" xfId="22" applyFont="true" applyBorder="true" applyAlignment="true" applyProtection="true">
      <alignment horizontal="right" vertical="center" textRotation="0" wrapText="false" indent="0" shrinkToFit="false"/>
      <protection locked="true" hidden="true"/>
    </xf>
    <xf numFmtId="168" fontId="20" fillId="4" borderId="7" xfId="22" applyFont="true" applyBorder="true" applyAlignment="true" applyProtection="true">
      <alignment horizontal="right" vertical="center" textRotation="0" wrapText="false" indent="0" shrinkToFit="false"/>
      <protection locked="true" hidden="true"/>
    </xf>
    <xf numFmtId="164" fontId="13" fillId="0" borderId="3" xfId="22" applyFont="true" applyBorder="true" applyAlignment="true" applyProtection="true">
      <alignment horizontal="general" vertical="center" textRotation="0" wrapText="false" indent="0" shrinkToFit="false"/>
      <protection locked="true" hidden="true"/>
    </xf>
    <xf numFmtId="169" fontId="7" fillId="0" borderId="3" xfId="22" applyFont="true" applyBorder="true" applyAlignment="true" applyProtection="true">
      <alignment horizontal="center" vertical="center" textRotation="0" wrapText="false" indent="0" shrinkToFit="false"/>
      <protection locked="true" hidden="true"/>
    </xf>
    <xf numFmtId="170" fontId="5" fillId="4" borderId="3" xfId="22" applyFont="true" applyBorder="true" applyAlignment="true" applyProtection="true">
      <alignment horizontal="right" vertical="center" textRotation="0" wrapText="false" indent="0" shrinkToFit="false"/>
      <protection locked="true" hidden="true"/>
    </xf>
    <xf numFmtId="168" fontId="20" fillId="4" borderId="3" xfId="22" applyFont="true" applyBorder="true" applyAlignment="true" applyProtection="true">
      <alignment horizontal="right" vertical="center" textRotation="0" wrapText="false" indent="0" shrinkToFit="false"/>
      <protection locked="true" hidden="true"/>
    </xf>
    <xf numFmtId="164" fontId="18" fillId="3" borderId="1" xfId="22" applyFont="true" applyBorder="true" applyAlignment="true" applyProtection="true">
      <alignment horizontal="general" vertical="center" textRotation="0" wrapText="false" indent="0" shrinkToFit="false"/>
      <protection locked="true" hidden="true"/>
    </xf>
    <xf numFmtId="164" fontId="18" fillId="3" borderId="9" xfId="22" applyFont="true" applyBorder="true" applyAlignment="true" applyProtection="true">
      <alignment horizontal="general" vertical="center" textRotation="0" wrapText="false" indent="0" shrinkToFit="false"/>
      <protection locked="true" hidden="true"/>
    </xf>
    <xf numFmtId="170" fontId="5" fillId="3" borderId="1" xfId="22" applyFont="true" applyBorder="true" applyAlignment="true" applyProtection="true">
      <alignment horizontal="right" vertical="center" textRotation="0" wrapText="false" indent="0" shrinkToFit="false"/>
      <protection locked="true" hidden="true"/>
    </xf>
    <xf numFmtId="168" fontId="20" fillId="3" borderId="9" xfId="22" applyFont="true" applyBorder="true" applyAlignment="true" applyProtection="true">
      <alignment horizontal="right" vertical="center" textRotation="0" wrapText="false" indent="0" shrinkToFit="false"/>
      <protection locked="true" hidden="true"/>
    </xf>
    <xf numFmtId="164" fontId="20" fillId="0" borderId="2" xfId="22" applyFont="true" applyBorder="true" applyAlignment="true" applyProtection="true">
      <alignment horizontal="general" vertical="center" textRotation="0" wrapText="false" indent="0" shrinkToFit="false"/>
      <protection locked="true" hidden="true"/>
    </xf>
    <xf numFmtId="164" fontId="20" fillId="0" borderId="12" xfId="22" applyFont="true" applyBorder="true" applyAlignment="true" applyProtection="true">
      <alignment horizontal="general" vertical="center" textRotation="0" wrapText="false" indent="0" shrinkToFit="false"/>
      <protection locked="true" hidden="true"/>
    </xf>
    <xf numFmtId="170" fontId="5" fillId="4" borderId="2" xfId="22" applyFont="true" applyBorder="true" applyAlignment="true" applyProtection="true">
      <alignment horizontal="right" vertical="center" textRotation="0" wrapText="false" indent="0" shrinkToFit="false"/>
      <protection locked="true" hidden="true"/>
    </xf>
    <xf numFmtId="164" fontId="20" fillId="0" borderId="6" xfId="22" applyFont="true" applyBorder="true" applyAlignment="true" applyProtection="true">
      <alignment horizontal="general" vertical="center" textRotation="0" wrapText="false" indent="0" shrinkToFit="false"/>
      <protection locked="true" hidden="true"/>
    </xf>
    <xf numFmtId="164" fontId="20" fillId="0" borderId="7" xfId="22" applyFont="true" applyBorder="true" applyAlignment="true" applyProtection="true">
      <alignment horizontal="general" vertical="center" textRotation="0" wrapText="false" indent="0" shrinkToFit="false"/>
      <protection locked="true" hidden="true"/>
    </xf>
    <xf numFmtId="164" fontId="8" fillId="3" borderId="1" xfId="22" applyFont="true" applyBorder="true" applyAlignment="true" applyProtection="true">
      <alignment horizontal="general" vertical="center" textRotation="0" wrapText="false" indent="0" shrinkToFit="false"/>
      <protection locked="true" hidden="true"/>
    </xf>
    <xf numFmtId="164" fontId="8" fillId="3" borderId="9" xfId="22" applyFont="true" applyBorder="true" applyAlignment="true" applyProtection="true">
      <alignment horizontal="general" vertical="center" textRotation="0" wrapText="false" indent="0" shrinkToFit="false"/>
      <protection locked="true" hidden="true"/>
    </xf>
    <xf numFmtId="168" fontId="18" fillId="3" borderId="9" xfId="22" applyFont="true" applyBorder="true" applyAlignment="true" applyProtection="true">
      <alignment horizontal="right" vertical="center" textRotation="0" wrapText="false" indent="0" shrinkToFit="false"/>
      <protection locked="true" hidden="true"/>
    </xf>
    <xf numFmtId="164" fontId="21" fillId="0" borderId="0" xfId="22" applyFont="true" applyBorder="false" applyAlignment="true" applyProtection="true">
      <alignment horizontal="general" vertical="center" textRotation="0" wrapText="false" indent="0" shrinkToFit="false"/>
      <protection locked="true" hidden="true"/>
    </xf>
    <xf numFmtId="168" fontId="6" fillId="0" borderId="3" xfId="22" applyFont="true" applyBorder="true" applyAlignment="true" applyProtection="true">
      <alignment horizontal="center" vertical="center" textRotation="0" wrapText="false" indent="0" shrinkToFit="false"/>
      <protection locked="true" hidden="true"/>
    </xf>
    <xf numFmtId="164" fontId="23" fillId="0" borderId="0" xfId="22" applyFont="true" applyBorder="false" applyAlignment="true" applyProtection="true">
      <alignment horizontal="general" vertical="center" textRotation="0" wrapText="false" indent="0" shrinkToFit="false"/>
      <protection locked="true" hidden="true"/>
    </xf>
    <xf numFmtId="164" fontId="24" fillId="0" borderId="0" xfId="22" applyFont="true" applyBorder="false" applyAlignment="true" applyProtection="true">
      <alignment horizontal="general" vertical="center" textRotation="0" wrapText="false" indent="0" shrinkToFit="false"/>
      <protection locked="true" hidden="true"/>
    </xf>
    <xf numFmtId="164" fontId="7" fillId="0" borderId="0" xfId="22" applyFont="true" applyBorder="true" applyAlignment="true" applyProtection="true">
      <alignment horizontal="center" vertical="center" textRotation="0" wrapText="false" indent="0" shrinkToFit="false"/>
      <protection locked="true" hidden="true"/>
    </xf>
    <xf numFmtId="164" fontId="5" fillId="0" borderId="0" xfId="22" applyFont="true" applyBorder="false" applyAlignment="true" applyProtection="true">
      <alignment horizontal="right" vertical="center" textRotation="0" wrapText="false" indent="0" shrinkToFit="false"/>
      <protection locked="true" hidden="true"/>
    </xf>
    <xf numFmtId="164" fontId="6" fillId="3" borderId="1" xfId="22" applyFont="true" applyBorder="true" applyAlignment="true" applyProtection="true">
      <alignment horizontal="center" vertical="center" textRotation="0" wrapText="true" indent="0" shrinkToFit="false"/>
      <protection locked="true" hidden="true"/>
    </xf>
    <xf numFmtId="164" fontId="8" fillId="0" borderId="2" xfId="22" applyFont="true" applyBorder="true" applyAlignment="true" applyProtection="true">
      <alignment horizontal="general" vertical="center" textRotation="0" wrapText="false" indent="0" shrinkToFit="false"/>
      <protection locked="true" hidden="true"/>
    </xf>
    <xf numFmtId="164" fontId="6" fillId="0" borderId="2" xfId="22" applyFont="true" applyBorder="true" applyAlignment="true" applyProtection="true">
      <alignment horizontal="center" vertical="center" textRotation="0" wrapText="false" indent="0" shrinkToFit="false"/>
      <protection locked="true" hidden="true"/>
    </xf>
    <xf numFmtId="168" fontId="18" fillId="0" borderId="12" xfId="21" applyFont="true" applyBorder="true" applyAlignment="true" applyProtection="true">
      <alignment horizontal="general" vertical="center" textRotation="0" wrapText="false" indent="0" shrinkToFit="false"/>
      <protection locked="true" hidden="true"/>
    </xf>
    <xf numFmtId="171" fontId="6" fillId="4" borderId="2" xfId="22" applyFont="true" applyBorder="true" applyAlignment="true" applyProtection="true">
      <alignment horizontal="right" vertical="center" textRotation="0" wrapText="false" indent="0" shrinkToFit="false"/>
      <protection locked="true" hidden="true"/>
    </xf>
    <xf numFmtId="164" fontId="5" fillId="0" borderId="6" xfId="0" applyFont="true" applyBorder="true" applyAlignment="false" applyProtection="true">
      <alignment horizontal="general" vertical="bottom" textRotation="0" wrapText="false" indent="0" shrinkToFit="false"/>
      <protection locked="true" hidden="true"/>
    </xf>
    <xf numFmtId="164" fontId="5" fillId="0" borderId="7" xfId="22" applyFont="true" applyBorder="true" applyAlignment="true" applyProtection="true">
      <alignment horizontal="center" vertical="center" textRotation="0" wrapText="false" indent="0" shrinkToFit="false"/>
      <protection locked="true" hidden="true"/>
    </xf>
    <xf numFmtId="168" fontId="20" fillId="0" borderId="7" xfId="21" applyFont="true" applyBorder="true" applyAlignment="true" applyProtection="true">
      <alignment horizontal="general" vertical="center" textRotation="0" wrapText="false" indent="0" shrinkToFit="false"/>
      <protection locked="false" hidden="false"/>
    </xf>
    <xf numFmtId="171" fontId="5" fillId="4" borderId="6" xfId="22" applyFont="true" applyBorder="true" applyAlignment="true" applyProtection="true">
      <alignment horizontal="right" vertical="center" textRotation="0" wrapText="false" indent="0" shrinkToFit="false"/>
      <protection locked="true" hidden="true"/>
    </xf>
    <xf numFmtId="164" fontId="8" fillId="0" borderId="6" xfId="22" applyFont="true" applyBorder="true" applyAlignment="true" applyProtection="true">
      <alignment horizontal="general" vertical="center" textRotation="0" wrapText="false" indent="0" shrinkToFit="false"/>
      <protection locked="true" hidden="true"/>
    </xf>
    <xf numFmtId="164" fontId="6" fillId="0" borderId="7" xfId="22" applyFont="true" applyBorder="true" applyAlignment="true" applyProtection="true">
      <alignment horizontal="center" vertical="center" textRotation="0" wrapText="false" indent="0" shrinkToFit="false"/>
      <protection locked="true" hidden="true"/>
    </xf>
    <xf numFmtId="168" fontId="18" fillId="0" borderId="7" xfId="21" applyFont="true" applyBorder="true" applyAlignment="true" applyProtection="true">
      <alignment horizontal="general" vertical="center" textRotation="0" wrapText="false" indent="0" shrinkToFit="false"/>
      <protection locked="true" hidden="true"/>
    </xf>
    <xf numFmtId="171" fontId="6" fillId="4" borderId="6" xfId="22" applyFont="true" applyBorder="true" applyAlignment="true" applyProtection="true">
      <alignment horizontal="right" vertical="center" textRotation="0" wrapText="false" indent="0" shrinkToFit="false"/>
      <protection locked="true" hidden="true"/>
    </xf>
    <xf numFmtId="164" fontId="7" fillId="0" borderId="7" xfId="22" applyFont="true" applyBorder="true" applyAlignment="true" applyProtection="true">
      <alignment horizontal="center" vertical="center" textRotation="0" wrapText="false" indent="0" shrinkToFit="false"/>
      <protection locked="true" hidden="true"/>
    </xf>
    <xf numFmtId="164" fontId="17" fillId="3" borderId="9" xfId="22" applyFont="true" applyBorder="true" applyAlignment="true" applyProtection="true">
      <alignment horizontal="center" vertical="center" textRotation="0" wrapText="false" indent="0" shrinkToFit="false"/>
      <protection locked="true" hidden="true"/>
    </xf>
    <xf numFmtId="168" fontId="18" fillId="3" borderId="9" xfId="21" applyFont="true" applyBorder="true" applyAlignment="true" applyProtection="true">
      <alignment horizontal="general" vertical="center" textRotation="0" wrapText="false" indent="0" shrinkToFit="false"/>
      <protection locked="true" hidden="true"/>
    </xf>
    <xf numFmtId="171" fontId="6" fillId="3" borderId="1" xfId="22" applyFont="true" applyBorder="true" applyAlignment="true" applyProtection="true">
      <alignment horizontal="right" vertical="center" textRotation="0" wrapText="false" indent="0" shrinkToFit="false"/>
      <protection locked="true" hidden="true"/>
    </xf>
    <xf numFmtId="168" fontId="20" fillId="0" borderId="0" xfId="21" applyFont="true" applyBorder="true" applyAlignment="true" applyProtection="true">
      <alignment horizontal="general" vertical="center" textRotation="0" wrapText="false" indent="0" shrinkToFit="false"/>
      <protection locked="true" hidden="true"/>
    </xf>
    <xf numFmtId="171" fontId="5" fillId="4" borderId="0" xfId="22" applyFont="true" applyBorder="false" applyAlignment="true" applyProtection="true">
      <alignment horizontal="right" vertical="center" textRotation="0" wrapText="false" indent="0" shrinkToFit="false"/>
      <protection locked="true" hidden="true"/>
    </xf>
    <xf numFmtId="168" fontId="20" fillId="4" borderId="0" xfId="22" applyFont="true" applyBorder="false" applyAlignment="true" applyProtection="true">
      <alignment horizontal="center" vertical="center" textRotation="0" wrapText="false" indent="0" shrinkToFit="false"/>
      <protection locked="true" hidden="true"/>
    </xf>
    <xf numFmtId="164" fontId="5" fillId="0" borderId="3" xfId="0" applyFont="true" applyBorder="true" applyAlignment="false" applyProtection="true">
      <alignment horizontal="general" vertical="bottom" textRotation="0" wrapText="false" indent="0" shrinkToFit="false"/>
      <protection locked="true" hidden="true"/>
    </xf>
    <xf numFmtId="164" fontId="5" fillId="0" borderId="3" xfId="22" applyFont="true" applyBorder="true" applyAlignment="true" applyProtection="true">
      <alignment horizontal="center" vertical="center" textRotation="0" wrapText="false" indent="0" shrinkToFit="false"/>
      <protection locked="true" hidden="true"/>
    </xf>
    <xf numFmtId="164" fontId="18" fillId="3" borderId="13" xfId="22" applyFont="true" applyBorder="true" applyAlignment="true" applyProtection="true">
      <alignment horizontal="center" vertical="center" textRotation="0" wrapText="false" indent="0" shrinkToFit="false"/>
      <protection locked="true" hidden="true"/>
    </xf>
    <xf numFmtId="168" fontId="18" fillId="3" borderId="1" xfId="21" applyFont="true" applyBorder="true" applyAlignment="true" applyProtection="true">
      <alignment horizontal="general" vertical="center" textRotation="0" wrapText="false" indent="0" shrinkToFit="false"/>
      <protection locked="true" hidden="true"/>
    </xf>
    <xf numFmtId="164" fontId="19" fillId="0" borderId="0" xfId="22" applyFont="true" applyBorder="true" applyAlignment="true" applyProtection="true">
      <alignment horizontal="general" vertical="center" textRotation="0" wrapText="false" indent="0" shrinkToFit="false"/>
      <protection locked="true" hidden="true"/>
    </xf>
    <xf numFmtId="164" fontId="8" fillId="3" borderId="11" xfId="22" applyFont="true" applyBorder="true" applyAlignment="true" applyProtection="true">
      <alignment horizontal="left" vertical="center" textRotation="0" wrapText="false" indent="0" shrinkToFit="false"/>
      <protection locked="true" hidden="true"/>
    </xf>
    <xf numFmtId="168" fontId="18" fillId="3" borderId="11" xfId="21" applyFont="true" applyBorder="true" applyAlignment="true" applyProtection="true">
      <alignment horizontal="general" vertical="center" textRotation="0" wrapText="false" indent="0" shrinkToFit="false"/>
      <protection locked="true" hidden="true"/>
    </xf>
    <xf numFmtId="171" fontId="6" fillId="3" borderId="3" xfId="22" applyFont="true" applyBorder="true" applyAlignment="true" applyProtection="true">
      <alignment horizontal="right" vertical="center" textRotation="0" wrapText="false" indent="0" shrinkToFit="false"/>
      <protection locked="true" hidden="true"/>
    </xf>
    <xf numFmtId="168" fontId="25" fillId="0" borderId="0" xfId="22" applyFont="true" applyBorder="false" applyAlignment="true" applyProtection="true">
      <alignment horizontal="general" vertical="center" textRotation="0" wrapText="false" indent="0" shrinkToFit="false"/>
      <protection locked="true" hidden="true"/>
    </xf>
    <xf numFmtId="168" fontId="26" fillId="0" borderId="0" xfId="22" applyFont="true" applyBorder="false" applyAlignment="true" applyProtection="true">
      <alignment horizontal="general" vertical="center" textRotation="0" wrapText="false" indent="0" shrinkToFit="false"/>
      <protection locked="true" hidden="true"/>
    </xf>
    <xf numFmtId="164" fontId="25" fillId="4" borderId="0" xfId="22" applyFont="true" applyBorder="false" applyAlignment="true" applyProtection="true">
      <alignment horizontal="general" vertical="center" textRotation="0" wrapText="false" indent="0" shrinkToFit="false"/>
      <protection locked="true" hidden="true"/>
    </xf>
    <xf numFmtId="168" fontId="20" fillId="0" borderId="12" xfId="21" applyFont="true" applyBorder="true" applyAlignment="true" applyProtection="true">
      <alignment horizontal="general" vertical="center" textRotation="0" wrapText="false" indent="0" shrinkToFit="false"/>
      <protection locked="false" hidden="false"/>
    </xf>
    <xf numFmtId="168" fontId="20" fillId="4" borderId="12" xfId="22" applyFont="true" applyBorder="true" applyAlignment="true" applyProtection="true">
      <alignment horizontal="general" vertical="center" textRotation="0" wrapText="false" indent="0" shrinkToFit="false"/>
      <protection locked="true" hidden="true"/>
    </xf>
    <xf numFmtId="168" fontId="20" fillId="4" borderId="7" xfId="22" applyFont="true" applyBorder="true" applyAlignment="true" applyProtection="true">
      <alignment horizontal="general" vertical="center" textRotation="0" wrapText="false" indent="0" shrinkToFit="false"/>
      <protection locked="true" hidden="true"/>
    </xf>
    <xf numFmtId="168" fontId="20" fillId="0" borderId="6" xfId="21" applyFont="true" applyBorder="true" applyAlignment="true" applyProtection="true">
      <alignment horizontal="general" vertical="center" textRotation="0" wrapText="false" indent="0" shrinkToFit="false"/>
      <protection locked="false" hidden="false"/>
    </xf>
    <xf numFmtId="168" fontId="20" fillId="0" borderId="3" xfId="21" applyFont="true" applyBorder="true" applyAlignment="true" applyProtection="true">
      <alignment horizontal="general" vertical="center" textRotation="0" wrapText="false" indent="0" shrinkToFit="false"/>
      <protection locked="false" hidden="false"/>
    </xf>
    <xf numFmtId="168" fontId="20" fillId="4" borderId="3" xfId="22" applyFont="true" applyBorder="true" applyAlignment="true" applyProtection="true">
      <alignment horizontal="general" vertical="center" textRotation="0" wrapText="false" indent="0" shrinkToFit="false"/>
      <protection locked="true" hidden="true"/>
    </xf>
    <xf numFmtId="164" fontId="5" fillId="4" borderId="0" xfId="22" applyFont="true" applyBorder="false" applyAlignment="true" applyProtection="true">
      <alignment horizontal="right" vertical="center" textRotation="0" wrapText="false" indent="0" shrinkToFit="false"/>
      <protection locked="true" hidden="true"/>
    </xf>
    <xf numFmtId="168" fontId="20" fillId="4" borderId="0" xfId="22" applyFont="true" applyBorder="false" applyAlignment="true" applyProtection="true">
      <alignment horizontal="general" vertical="center" textRotation="0" wrapText="false" indent="0" shrinkToFit="false"/>
      <protection locked="true" hidden="true"/>
    </xf>
    <xf numFmtId="168" fontId="18" fillId="3" borderId="9" xfId="22" applyFont="true" applyBorder="true" applyAlignment="true" applyProtection="true">
      <alignment horizontal="general" vertical="center" textRotation="0" wrapText="false" indent="0" shrinkToFit="false"/>
      <protection locked="true" hidden="true"/>
    </xf>
    <xf numFmtId="168" fontId="20" fillId="0" borderId="0" xfId="22" applyFont="true" applyBorder="false" applyAlignment="true" applyProtection="true">
      <alignment horizontal="general" vertical="center" textRotation="0" wrapText="false" indent="0" shrinkToFit="false"/>
      <protection locked="true" hidden="true"/>
    </xf>
    <xf numFmtId="164" fontId="4" fillId="0" borderId="0" xfId="22" applyFont="true" applyBorder="false" applyAlignment="true" applyProtection="true">
      <alignment horizontal="general" vertical="center" textRotation="0" wrapText="false" indent="0" shrinkToFit="false"/>
      <protection locked="true" hidden="true"/>
    </xf>
    <xf numFmtId="164" fontId="20" fillId="0" borderId="2" xfId="22" applyFont="true" applyBorder="true" applyAlignment="true" applyProtection="true">
      <alignment horizontal="general" vertical="center" textRotation="0" wrapText="false" indent="0" shrinkToFit="false"/>
      <protection locked="true" hidden="true"/>
    </xf>
    <xf numFmtId="164" fontId="20" fillId="0" borderId="12" xfId="22" applyFont="true" applyBorder="true" applyAlignment="true" applyProtection="true">
      <alignment horizontal="general" vertical="center" textRotation="0" wrapText="false" indent="0" shrinkToFit="false"/>
      <protection locked="true" hidden="true"/>
    </xf>
    <xf numFmtId="168" fontId="20" fillId="0" borderId="12" xfId="22" applyFont="true" applyBorder="true" applyAlignment="true" applyProtection="true">
      <alignment horizontal="general" vertical="center" textRotation="0" wrapText="false" indent="0" shrinkToFit="false"/>
      <protection locked="true" hidden="true"/>
    </xf>
    <xf numFmtId="170" fontId="20" fillId="0" borderId="2" xfId="22" applyFont="true" applyBorder="true" applyAlignment="true" applyProtection="true">
      <alignment horizontal="right" vertical="center" textRotation="0" wrapText="false" indent="0" shrinkToFit="false"/>
      <protection locked="true" hidden="true"/>
    </xf>
    <xf numFmtId="164" fontId="27" fillId="0" borderId="0" xfId="22" applyFont="true" applyBorder="false" applyAlignment="true" applyProtection="true">
      <alignment horizontal="general" vertical="center" textRotation="0" wrapText="false" indent="0" shrinkToFit="false"/>
      <protection locked="true" hidden="true"/>
    </xf>
    <xf numFmtId="164" fontId="20" fillId="0" borderId="6" xfId="22" applyFont="true" applyBorder="true" applyAlignment="true" applyProtection="true">
      <alignment horizontal="general" vertical="center" textRotation="0" wrapText="false" indent="0" shrinkToFit="false"/>
      <protection locked="true" hidden="true"/>
    </xf>
    <xf numFmtId="164" fontId="20" fillId="0" borderId="7" xfId="22" applyFont="true" applyBorder="true" applyAlignment="true" applyProtection="true">
      <alignment horizontal="general" vertical="center" textRotation="0" wrapText="false" indent="0" shrinkToFit="false"/>
      <protection locked="true" hidden="true"/>
    </xf>
    <xf numFmtId="168" fontId="20" fillId="0" borderId="7" xfId="22" applyFont="true" applyBorder="true" applyAlignment="true" applyProtection="true">
      <alignment horizontal="general" vertical="center" textRotation="0" wrapText="false" indent="0" shrinkToFit="false"/>
      <protection locked="true" hidden="true"/>
    </xf>
    <xf numFmtId="170" fontId="20" fillId="0" borderId="6" xfId="22" applyFont="true" applyBorder="true" applyAlignment="true" applyProtection="true">
      <alignment horizontal="right" vertical="center" textRotation="0" wrapText="false" indent="0" shrinkToFit="false"/>
      <protection locked="true" hidden="true"/>
    </xf>
    <xf numFmtId="170" fontId="18" fillId="3" borderId="1" xfId="22" applyFont="true" applyBorder="true" applyAlignment="true" applyProtection="true">
      <alignment horizontal="right" vertical="center" textRotation="0" wrapText="false" indent="0" shrinkToFit="false"/>
      <protection locked="true" hidden="true"/>
    </xf>
    <xf numFmtId="164" fontId="28" fillId="0" borderId="0" xfId="22" applyFont="true" applyBorder="false" applyAlignment="true" applyProtection="true">
      <alignment horizontal="general" vertical="center" textRotation="0" wrapText="false" indent="0" shrinkToFit="false"/>
      <protection locked="true" hidden="true"/>
    </xf>
    <xf numFmtId="164" fontId="29" fillId="0" borderId="0" xfId="22" applyFont="true" applyBorder="true" applyAlignment="true" applyProtection="true">
      <alignment horizontal="general" vertical="center" textRotation="0" wrapText="false" indent="0" shrinkToFit="false"/>
      <protection locked="true" hidden="true"/>
    </xf>
    <xf numFmtId="168" fontId="30" fillId="0" borderId="0" xfId="21" applyFont="true" applyBorder="true" applyAlignment="true" applyProtection="true">
      <alignment horizontal="general" vertical="center" textRotation="0" wrapText="false" indent="0" shrinkToFit="false"/>
      <protection locked="true" hidden="true"/>
    </xf>
    <xf numFmtId="164" fontId="13" fillId="0" borderId="0" xfId="0" applyFont="true" applyBorder="false" applyAlignment="false" applyProtection="true">
      <alignment horizontal="general" vertical="bottom" textRotation="0" wrapText="false" indent="0" shrinkToFit="false"/>
      <protection locked="true" hidden="true"/>
    </xf>
    <xf numFmtId="164" fontId="13" fillId="0" borderId="0" xfId="0" applyFont="true" applyBorder="false" applyAlignment="true" applyProtection="true">
      <alignment horizontal="general" vertical="bottom" textRotation="0" wrapText="true" indent="0" shrinkToFit="false"/>
      <protection locked="true" hidden="true"/>
    </xf>
    <xf numFmtId="164" fontId="9" fillId="0" borderId="1" xfId="0" applyFont="true" applyBorder="true" applyAlignment="true" applyProtection="true">
      <alignment horizontal="center" vertical="center" textRotation="0" wrapText="true" indent="0" shrinkToFit="false"/>
      <protection locked="true" hidden="true"/>
    </xf>
    <xf numFmtId="164" fontId="13" fillId="0" borderId="0" xfId="0" applyFont="true" applyBorder="false" applyAlignment="true" applyProtection="true">
      <alignment horizontal="general" vertical="center" textRotation="0" wrapText="false" indent="0" shrinkToFit="false"/>
      <protection locked="true" hidden="true"/>
    </xf>
    <xf numFmtId="164" fontId="9" fillId="0" borderId="8" xfId="0" applyFont="true" applyBorder="true" applyAlignment="true" applyProtection="true">
      <alignment horizontal="general" vertical="center" textRotation="0" wrapText="true" indent="0" shrinkToFit="false"/>
      <protection locked="true" hidden="true"/>
    </xf>
    <xf numFmtId="164" fontId="9" fillId="0" borderId="14" xfId="0" applyFont="true" applyBorder="true" applyAlignment="true" applyProtection="true">
      <alignment horizontal="center" vertical="center" textRotation="0" wrapText="true" indent="0" shrinkToFit="false"/>
      <protection locked="true" hidden="true"/>
    </xf>
    <xf numFmtId="164" fontId="9" fillId="0" borderId="14" xfId="0" applyFont="true" applyBorder="true" applyAlignment="true" applyProtection="true">
      <alignment horizontal="general" vertical="center" textRotation="0" wrapText="true" indent="0" shrinkToFit="false"/>
      <protection locked="true" hidden="true"/>
    </xf>
    <xf numFmtId="164" fontId="9" fillId="0" borderId="0" xfId="0" applyFont="true" applyBorder="true" applyAlignment="true" applyProtection="true">
      <alignment horizontal="center" vertical="center" textRotation="0" wrapText="true" indent="0" shrinkToFit="false"/>
      <protection locked="true" hidden="true"/>
    </xf>
    <xf numFmtId="164" fontId="5" fillId="0" borderId="0" xfId="0" applyFont="true" applyBorder="false" applyAlignment="false" applyProtection="true">
      <alignment horizontal="general" vertical="bottom" textRotation="0" wrapText="false" indent="0" shrinkToFit="false"/>
      <protection locked="true" hidden="true"/>
    </xf>
    <xf numFmtId="164" fontId="11" fillId="0" borderId="0" xfId="0" applyFont="true" applyBorder="true" applyAlignment="true" applyProtection="true">
      <alignment horizontal="center" vertical="bottom" textRotation="0" wrapText="true" indent="0" shrinkToFit="false"/>
      <protection locked="true" hidden="true"/>
    </xf>
    <xf numFmtId="164" fontId="11" fillId="2" borderId="1" xfId="0" applyFont="true" applyBorder="true" applyAlignment="true" applyProtection="true">
      <alignment horizontal="center" vertical="bottom" textRotation="0" wrapText="true" indent="0" shrinkToFit="false"/>
      <protection locked="true" hidden="true"/>
    </xf>
    <xf numFmtId="164" fontId="11" fillId="0" borderId="0" xfId="0" applyFont="true" applyBorder="true" applyAlignment="true" applyProtection="true">
      <alignment horizontal="center" vertical="bottom" textRotation="0" wrapText="true" indent="0" shrinkToFit="false"/>
      <protection locked="true" hidden="true"/>
    </xf>
    <xf numFmtId="164" fontId="13" fillId="0" borderId="0" xfId="0" applyFont="true" applyBorder="true" applyAlignment="false" applyProtection="true">
      <alignment horizontal="general" vertical="bottom" textRotation="0" wrapText="false" indent="0" shrinkToFit="false"/>
      <protection locked="true" hidden="true"/>
    </xf>
    <xf numFmtId="164" fontId="9" fillId="3" borderId="8" xfId="0" applyFont="true" applyBorder="true" applyAlignment="true" applyProtection="true">
      <alignment horizontal="center" vertical="center" textRotation="0" wrapText="true" indent="0" shrinkToFit="false"/>
      <protection locked="true" hidden="true"/>
    </xf>
    <xf numFmtId="164" fontId="9" fillId="3" borderId="1" xfId="0" applyFont="true" applyBorder="true" applyAlignment="true" applyProtection="true">
      <alignment horizontal="center" vertical="center" textRotation="0" wrapText="true" indent="0" shrinkToFit="false"/>
      <protection locked="true" hidden="true"/>
    </xf>
    <xf numFmtId="164" fontId="5" fillId="0" borderId="13" xfId="0" applyFont="true" applyBorder="true" applyAlignment="true" applyProtection="true">
      <alignment horizontal="general" vertical="center" textRotation="0" wrapText="true" indent="0" shrinkToFit="false"/>
      <protection locked="true" hidden="true"/>
    </xf>
    <xf numFmtId="164" fontId="9" fillId="4" borderId="3" xfId="0" applyFont="true" applyBorder="true" applyAlignment="true" applyProtection="true">
      <alignment horizontal="general" vertical="center" textRotation="0" wrapText="true" indent="0" shrinkToFit="false"/>
      <protection locked="true" hidden="true"/>
    </xf>
    <xf numFmtId="164" fontId="5" fillId="4" borderId="3" xfId="0" applyFont="true" applyBorder="true" applyAlignment="true" applyProtection="true">
      <alignment horizontal="center" vertical="center" textRotation="0" wrapText="true" indent="0" shrinkToFit="false"/>
      <protection locked="true" hidden="true"/>
    </xf>
    <xf numFmtId="172" fontId="5" fillId="0" borderId="3" xfId="0" applyFont="true" applyBorder="true" applyAlignment="true" applyProtection="true">
      <alignment horizontal="center" vertical="center" textRotation="0" wrapText="false" indent="0" shrinkToFit="false"/>
      <protection locked="true" hidden="true"/>
    </xf>
    <xf numFmtId="164" fontId="5" fillId="0" borderId="8" xfId="0" applyFont="true" applyBorder="true" applyAlignment="true" applyProtection="true">
      <alignment horizontal="general" vertical="center" textRotation="0" wrapText="true" indent="0" shrinkToFit="false"/>
      <protection locked="true" hidden="true"/>
    </xf>
    <xf numFmtId="164" fontId="9" fillId="0" borderId="1" xfId="0" applyFont="true" applyBorder="true" applyAlignment="true" applyProtection="true">
      <alignment horizontal="general" vertical="center" textRotation="0" wrapText="true" indent="0" shrinkToFit="false"/>
      <protection locked="true" hidden="true"/>
    </xf>
    <xf numFmtId="172" fontId="6" fillId="0" borderId="1" xfId="0" applyFont="true" applyBorder="true" applyAlignment="true" applyProtection="true">
      <alignment horizontal="center" vertical="center" textRotation="0" wrapText="true" indent="0" shrinkToFit="false"/>
      <protection locked="true" hidden="true"/>
    </xf>
    <xf numFmtId="164" fontId="31" fillId="0" borderId="8" xfId="0" applyFont="true" applyBorder="true" applyAlignment="true" applyProtection="true">
      <alignment horizontal="center" vertical="center" textRotation="0" wrapText="true" indent="0" shrinkToFit="false"/>
      <protection locked="true" hidden="true"/>
    </xf>
    <xf numFmtId="164" fontId="31" fillId="0" borderId="1" xfId="0" applyFont="true" applyBorder="true" applyAlignment="true" applyProtection="true">
      <alignment horizontal="general" vertical="center" textRotation="0" wrapText="true" indent="0" shrinkToFit="false"/>
      <protection locked="true" hidden="true"/>
    </xf>
    <xf numFmtId="164" fontId="31" fillId="0" borderId="1" xfId="0" applyFont="true" applyBorder="true" applyAlignment="true" applyProtection="true">
      <alignment horizontal="center" vertical="center" textRotation="0" wrapText="true" indent="0" shrinkToFit="false"/>
      <protection locked="true" hidden="true"/>
    </xf>
    <xf numFmtId="172" fontId="5" fillId="0" borderId="1" xfId="0" applyFont="true" applyBorder="true" applyAlignment="true" applyProtection="true">
      <alignment horizontal="center" vertical="center" textRotation="0" wrapText="true" indent="0" shrinkToFit="false"/>
      <protection locked="false" hidden="false"/>
    </xf>
    <xf numFmtId="164" fontId="9" fillId="0" borderId="2" xfId="0" applyFont="true" applyBorder="true" applyAlignment="true" applyProtection="true">
      <alignment horizontal="general" vertical="center" textRotation="0" wrapText="true" indent="0" shrinkToFit="false"/>
      <protection locked="true" hidden="true"/>
    </xf>
    <xf numFmtId="164" fontId="9" fillId="0" borderId="6" xfId="0" applyFont="true" applyBorder="true" applyAlignment="true" applyProtection="true">
      <alignment horizontal="center" vertical="center" textRotation="0" wrapText="true" indent="0" shrinkToFit="false"/>
      <protection locked="true" hidden="true"/>
    </xf>
    <xf numFmtId="164" fontId="31" fillId="0" borderId="9" xfId="0" applyFont="true" applyBorder="true" applyAlignment="true" applyProtection="true">
      <alignment horizontal="center" vertical="center" textRotation="0" wrapText="true" indent="0" shrinkToFit="false"/>
      <protection locked="true" hidden="true"/>
    </xf>
    <xf numFmtId="164" fontId="9" fillId="0" borderId="3" xfId="0" applyFont="true" applyBorder="true" applyAlignment="true" applyProtection="true">
      <alignment horizontal="general" vertical="center" textRotation="0" wrapText="true" indent="0" shrinkToFit="false"/>
      <protection locked="true" hidden="true"/>
    </xf>
    <xf numFmtId="164" fontId="5" fillId="0" borderId="8" xfId="0" applyFont="true" applyBorder="true" applyAlignment="true" applyProtection="true">
      <alignment horizontal="center" vertical="center" textRotation="0" wrapText="true" indent="0" shrinkToFit="false"/>
      <protection locked="true" hidden="true"/>
    </xf>
    <xf numFmtId="164" fontId="6" fillId="0" borderId="1" xfId="0" applyFont="true" applyBorder="true" applyAlignment="true" applyProtection="true">
      <alignment horizontal="center" vertical="center" textRotation="0" wrapText="false" indent="0" shrinkToFit="false"/>
      <protection locked="true" hidden="true"/>
    </xf>
    <xf numFmtId="172" fontId="6" fillId="4" borderId="1" xfId="0" applyFont="true" applyBorder="true" applyAlignment="true" applyProtection="true">
      <alignment horizontal="center" vertical="center" textRotation="0" wrapText="true" indent="0" shrinkToFit="false"/>
      <protection locked="true" hidden="true"/>
    </xf>
    <xf numFmtId="172" fontId="5" fillId="4" borderId="1" xfId="0" applyFont="true" applyBorder="true" applyAlignment="true" applyProtection="true">
      <alignment horizontal="center" vertical="center" textRotation="0" wrapText="true" indent="0" shrinkToFit="false"/>
      <protection locked="false" hidden="false"/>
    </xf>
    <xf numFmtId="164" fontId="13" fillId="0" borderId="8" xfId="0" applyFont="true" applyBorder="true" applyAlignment="false" applyProtection="true">
      <alignment horizontal="general" vertical="bottom" textRotation="0" wrapText="false" indent="0" shrinkToFit="false"/>
      <protection locked="true" hidden="true"/>
    </xf>
    <xf numFmtId="164" fontId="6" fillId="4" borderId="1" xfId="0" applyFont="true" applyBorder="true" applyAlignment="true" applyProtection="true">
      <alignment horizontal="center" vertical="center" textRotation="0" wrapText="true" indent="0" shrinkToFit="false"/>
      <protection locked="true" hidden="true"/>
    </xf>
    <xf numFmtId="164" fontId="9" fillId="4" borderId="1" xfId="0" applyFont="true" applyBorder="true" applyAlignment="true" applyProtection="true">
      <alignment horizontal="general" vertical="center" textRotation="0" wrapText="true" indent="0" shrinkToFit="false"/>
      <protection locked="true" hidden="true"/>
    </xf>
    <xf numFmtId="172" fontId="6" fillId="0" borderId="1" xfId="0" applyFont="true" applyBorder="true" applyAlignment="true" applyProtection="true">
      <alignment horizontal="center" vertical="center"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10" fillId="2" borderId="1" xfId="0" applyFont="true" applyBorder="true" applyAlignment="true" applyProtection="true">
      <alignment horizontal="center" vertical="center" textRotation="0" wrapText="true" indent="0" shrinkToFit="false"/>
      <protection locked="true" hidden="true"/>
    </xf>
    <xf numFmtId="164" fontId="9" fillId="3" borderId="8" xfId="0" applyFont="true" applyBorder="true" applyAlignment="true" applyProtection="true">
      <alignment horizontal="general" vertical="center" textRotation="0" wrapText="true" indent="0" shrinkToFit="false"/>
      <protection locked="true" hidden="true"/>
    </xf>
    <xf numFmtId="164" fontId="5" fillId="3" borderId="8" xfId="0" applyFont="true" applyBorder="true" applyAlignment="true" applyProtection="true">
      <alignment horizontal="center" vertical="center" textRotation="0" wrapText="true" indent="0" shrinkToFit="false"/>
      <protection locked="true" hidden="true"/>
    </xf>
    <xf numFmtId="164" fontId="5" fillId="4" borderId="1" xfId="0" applyFont="true" applyBorder="true" applyAlignment="true" applyProtection="true">
      <alignment horizontal="center" vertical="center" textRotation="0" wrapText="true" indent="0" shrinkToFit="false"/>
      <protection locked="true" hidden="true"/>
    </xf>
    <xf numFmtId="164" fontId="5" fillId="0" borderId="1" xfId="0" applyFont="true" applyBorder="true" applyAlignment="false" applyProtection="true">
      <alignment horizontal="general" vertical="bottom" textRotation="0" wrapText="false" indent="0" shrinkToFit="false"/>
      <protection locked="true" hidden="true"/>
    </xf>
    <xf numFmtId="168" fontId="5" fillId="0" borderId="1" xfId="0" applyFont="true" applyBorder="true" applyAlignment="true" applyProtection="true">
      <alignment horizontal="center" vertical="center" textRotation="0" wrapText="false" indent="0" shrinkToFit="false"/>
      <protection locked="true" hidden="true"/>
    </xf>
    <xf numFmtId="164" fontId="6" fillId="4" borderId="1" xfId="0" applyFont="true" applyBorder="true" applyAlignment="true" applyProtection="true">
      <alignment horizontal="general" vertical="top" textRotation="0" wrapText="true" indent="0" shrinkToFit="false"/>
      <protection locked="true" hidden="true"/>
    </xf>
    <xf numFmtId="168" fontId="6" fillId="0" borderId="1" xfId="0" applyFont="true" applyBorder="true" applyAlignment="true" applyProtection="true">
      <alignment horizontal="center" vertical="center" textRotation="0" wrapText="true" indent="0" shrinkToFit="false"/>
      <protection locked="true" hidden="true"/>
    </xf>
    <xf numFmtId="164" fontId="5" fillId="4" borderId="1" xfId="0" applyFont="true" applyBorder="true" applyAlignment="true" applyProtection="true">
      <alignment horizontal="general" vertical="top" textRotation="0" wrapText="true" indent="0" shrinkToFit="false"/>
      <protection locked="true" hidden="true"/>
    </xf>
    <xf numFmtId="168" fontId="5" fillId="0" borderId="1" xfId="0" applyFont="true" applyBorder="true" applyAlignment="true" applyProtection="true">
      <alignment horizontal="center" vertical="center" textRotation="0" wrapText="true" indent="0" shrinkToFit="false"/>
      <protection locked="false" hidden="false"/>
    </xf>
    <xf numFmtId="164" fontId="31" fillId="0" borderId="1" xfId="0" applyFont="true" applyBorder="true" applyAlignment="true" applyProtection="true">
      <alignment horizontal="left" vertical="center" textRotation="0" wrapText="true" indent="1" shrinkToFit="false"/>
      <protection locked="true" hidden="true"/>
    </xf>
    <xf numFmtId="164" fontId="9" fillId="4" borderId="2" xfId="0" applyFont="true" applyBorder="true" applyAlignment="true" applyProtection="true">
      <alignment horizontal="general" vertical="center" textRotation="0" wrapText="true" indent="0" shrinkToFit="false"/>
      <protection locked="true" hidden="true"/>
    </xf>
    <xf numFmtId="164" fontId="6" fillId="4" borderId="1" xfId="0" applyFont="true" applyBorder="true" applyAlignment="true" applyProtection="true">
      <alignment horizontal="center" vertical="top" textRotation="0" wrapText="true" indent="0" shrinkToFit="false"/>
      <protection locked="true" hidden="true"/>
    </xf>
    <xf numFmtId="168" fontId="6" fillId="4" borderId="1" xfId="0" applyFont="true" applyBorder="true" applyAlignment="true" applyProtection="true">
      <alignment horizontal="center" vertical="center" textRotation="0" wrapText="true" indent="0" shrinkToFit="false"/>
      <protection locked="true" hidden="true"/>
    </xf>
    <xf numFmtId="164" fontId="5" fillId="4" borderId="1" xfId="0" applyFont="true" applyBorder="true" applyAlignment="true" applyProtection="true">
      <alignment horizontal="center" vertical="top" textRotation="0" wrapText="true" indent="0" shrinkToFit="false"/>
      <protection locked="true" hidden="true"/>
    </xf>
    <xf numFmtId="164" fontId="5" fillId="0" borderId="1" xfId="0" applyFont="true" applyBorder="true" applyAlignment="true" applyProtection="true">
      <alignment horizontal="center" vertical="center" textRotation="0" wrapText="false" indent="0" shrinkToFit="false"/>
      <protection locked="true" hidden="true"/>
    </xf>
    <xf numFmtId="164" fontId="6" fillId="0" borderId="0" xfId="0" applyFont="true" applyBorder="false" applyAlignment="true" applyProtection="true">
      <alignment horizontal="center" vertical="center" textRotation="0" wrapText="false" indent="0" shrinkToFit="false"/>
      <protection locked="true" hidden="true"/>
    </xf>
    <xf numFmtId="164" fontId="0" fillId="0" borderId="1" xfId="0" applyFont="false" applyBorder="true" applyAlignment="false" applyProtection="true">
      <alignment horizontal="general" vertical="bottom" textRotation="0" wrapText="false" indent="0" shrinkToFit="false"/>
      <protection locked="true" hidden="true"/>
    </xf>
    <xf numFmtId="168" fontId="5" fillId="0" borderId="1" xfId="0" applyFont="true" applyBorder="true" applyAlignment="true" applyProtection="true">
      <alignment horizontal="center" vertical="center" textRotation="0" wrapText="false" indent="0" shrinkToFit="false"/>
      <protection locked="false" hidden="false"/>
    </xf>
    <xf numFmtId="167" fontId="32" fillId="0" borderId="0" xfId="0" applyFont="true" applyBorder="true" applyAlignment="true" applyProtection="true">
      <alignment horizontal="center" vertical="bottom" textRotation="0" wrapText="true" indent="0" shrinkToFit="false"/>
      <protection locked="true" hidden="true"/>
    </xf>
    <xf numFmtId="164" fontId="6" fillId="0" borderId="8" xfId="22" applyFont="true" applyBorder="true" applyAlignment="true" applyProtection="true">
      <alignment horizontal="center" vertical="center" textRotation="0" wrapText="false" indent="0" shrinkToFit="false"/>
      <protection locked="true" hidden="true"/>
    </xf>
    <xf numFmtId="164" fontId="4" fillId="0" borderId="0" xfId="22" applyFont="false" applyBorder="false" applyAlignment="false" applyProtection="true">
      <alignment horizontal="general" vertical="bottom" textRotation="0" wrapText="false" indent="0" shrinkToFit="false"/>
      <protection locked="true" hidden="true"/>
    </xf>
    <xf numFmtId="167" fontId="6" fillId="0" borderId="8" xfId="22" applyFont="true" applyBorder="true" applyAlignment="true" applyProtection="true">
      <alignment horizontal="center" vertical="center" textRotation="0" wrapText="false" indent="0" shrinkToFit="false"/>
      <protection locked="true" hidden="true"/>
    </xf>
    <xf numFmtId="168" fontId="6" fillId="0" borderId="1" xfId="22" applyFont="true" applyBorder="true" applyAlignment="true" applyProtection="true">
      <alignment horizontal="general" vertical="center" textRotation="0" wrapText="false" indent="0" shrinkToFit="false"/>
      <protection locked="true" hidden="true"/>
    </xf>
    <xf numFmtId="168" fontId="33" fillId="0" borderId="0" xfId="22" applyFont="true" applyBorder="true" applyAlignment="true" applyProtection="true">
      <alignment horizontal="center" vertical="center" textRotation="0" wrapText="false" indent="0" shrinkToFit="false"/>
      <protection locked="true" hidden="true"/>
    </xf>
    <xf numFmtId="164" fontId="10" fillId="2" borderId="8" xfId="22" applyFont="true" applyBorder="true" applyAlignment="true" applyProtection="true">
      <alignment horizontal="center" vertical="center" textRotation="0" wrapText="true" indent="0" shrinkToFit="false"/>
      <protection locked="true" hidden="true"/>
    </xf>
    <xf numFmtId="164" fontId="8" fillId="3" borderId="8" xfId="22" applyFont="true" applyBorder="true" applyAlignment="true" applyProtection="true">
      <alignment horizontal="center" vertical="center" textRotation="0" wrapText="false" indent="0" shrinkToFit="false"/>
      <protection locked="true" hidden="true"/>
    </xf>
    <xf numFmtId="164" fontId="8" fillId="3" borderId="1" xfId="22" applyFont="true" applyBorder="true" applyAlignment="true" applyProtection="true">
      <alignment horizontal="center" vertical="center" textRotation="0" wrapText="false" indent="0" shrinkToFit="false"/>
      <protection locked="true" hidden="true"/>
    </xf>
    <xf numFmtId="164" fontId="25" fillId="0" borderId="1" xfId="22" applyFont="true" applyBorder="true" applyAlignment="true" applyProtection="true">
      <alignment horizontal="general" vertical="top" textRotation="0" wrapText="true" indent="0" shrinkToFit="false"/>
      <protection locked="false" hidden="false"/>
    </xf>
    <xf numFmtId="164" fontId="34" fillId="0" borderId="1" xfId="22" applyFont="true" applyBorder="true" applyAlignment="true" applyProtection="true">
      <alignment horizontal="general" vertical="top" textRotation="0" wrapText="true" indent="0" shrinkToFit="false"/>
      <protection locked="false" hidden="false"/>
    </xf>
    <xf numFmtId="164" fontId="25" fillId="0" borderId="1" xfId="22" applyFont="true" applyBorder="true" applyAlignment="true" applyProtection="true">
      <alignment horizontal="general" vertical="top" textRotation="0" wrapText="false" indent="0" shrinkToFit="false"/>
      <protection locked="false" hidden="false"/>
    </xf>
    <xf numFmtId="164" fontId="35" fillId="0" borderId="0" xfId="22" applyFont="true" applyBorder="false" applyAlignment="true" applyProtection="true">
      <alignment horizontal="general" vertical="center" textRotation="0" wrapText="false" indent="0" shrinkToFit="false"/>
      <protection locked="true" hidden="true"/>
    </xf>
    <xf numFmtId="164" fontId="5" fillId="0" borderId="4" xfId="22" applyFont="true" applyBorder="true" applyAlignment="true" applyProtection="true">
      <alignment horizontal="general" vertical="center" textRotation="0" wrapText="false" indent="0" shrinkToFit="false"/>
      <protection locked="true" hidden="true"/>
    </xf>
    <xf numFmtId="164" fontId="6" fillId="0" borderId="14" xfId="22" applyFont="true" applyBorder="true" applyAlignment="true" applyProtection="true">
      <alignment horizontal="general" vertical="center" textRotation="0" wrapText="false" indent="0" shrinkToFit="false"/>
      <protection locked="true" hidden="true"/>
    </xf>
    <xf numFmtId="164" fontId="6" fillId="0" borderId="13" xfId="22" applyFont="true" applyBorder="true" applyAlignment="true" applyProtection="true">
      <alignment horizontal="center" vertical="center" textRotation="0" wrapText="false" indent="0" shrinkToFit="false"/>
      <protection locked="true" hidden="true"/>
    </xf>
    <xf numFmtId="167" fontId="6" fillId="0" borderId="1" xfId="22" applyFont="true" applyBorder="true" applyAlignment="true" applyProtection="true">
      <alignment horizontal="center" vertical="center" textRotation="0" wrapText="false" indent="0" shrinkToFit="false"/>
      <protection locked="true" hidden="true"/>
    </xf>
    <xf numFmtId="168" fontId="6" fillId="0" borderId="3" xfId="22" applyFont="true" applyBorder="true" applyAlignment="true" applyProtection="true">
      <alignment horizontal="center" vertical="center" textRotation="0" wrapText="true" indent="0" shrinkToFit="false"/>
      <protection locked="true" hidden="true"/>
    </xf>
    <xf numFmtId="164" fontId="10" fillId="2" borderId="1" xfId="22" applyFont="true" applyBorder="true" applyAlignment="true" applyProtection="true">
      <alignment horizontal="center" vertical="center" textRotation="0" wrapText="true" indent="0" shrinkToFit="false"/>
      <protection locked="true" hidden="true"/>
    </xf>
    <xf numFmtId="164" fontId="0" fillId="0" borderId="0" xfId="0" applyFont="false" applyBorder="false" applyAlignment="true" applyProtection="true">
      <alignment horizontal="right" vertical="bottom" textRotation="0" wrapText="false" indent="0" shrinkToFit="false"/>
      <protection locked="true" hidden="true"/>
    </xf>
    <xf numFmtId="164" fontId="36" fillId="0" borderId="0" xfId="22" applyFont="true" applyBorder="true" applyAlignment="true" applyProtection="true">
      <alignment horizontal="general" vertical="center" textRotation="0" wrapText="false" indent="0" shrinkToFit="false"/>
      <protection locked="true" hidden="true"/>
    </xf>
    <xf numFmtId="164" fontId="6" fillId="3" borderId="4" xfId="22" applyFont="true" applyBorder="true" applyAlignment="true" applyProtection="true">
      <alignment horizontal="center" vertical="center" textRotation="0" wrapText="false" indent="0" shrinkToFit="false"/>
      <protection locked="true" hidden="true"/>
    </xf>
    <xf numFmtId="164" fontId="25" fillId="0" borderId="4" xfId="22" applyFont="true" applyBorder="true" applyAlignment="true" applyProtection="true">
      <alignment horizontal="general" vertical="center" textRotation="0" wrapText="false" indent="0" shrinkToFit="false"/>
      <protection locked="true" hidden="true"/>
    </xf>
    <xf numFmtId="168" fontId="5" fillId="0" borderId="14" xfId="22" applyFont="true" applyBorder="true" applyAlignment="true" applyProtection="true">
      <alignment horizontal="right" vertical="center" textRotation="0" wrapText="false" indent="0" shrinkToFit="false"/>
      <protection locked="false" hidden="false"/>
    </xf>
    <xf numFmtId="168" fontId="5" fillId="0" borderId="12" xfId="22" applyFont="true" applyBorder="true" applyAlignment="true" applyProtection="true">
      <alignment horizontal="right" vertical="center" textRotation="0" wrapText="false" indent="0" shrinkToFit="false"/>
      <protection locked="true" hidden="true"/>
    </xf>
    <xf numFmtId="169" fontId="0" fillId="0" borderId="0" xfId="0" applyFont="true" applyBorder="false" applyAlignment="false" applyProtection="true">
      <alignment horizontal="general" vertical="bottom" textRotation="0" wrapText="false" indent="0" shrinkToFit="false"/>
      <protection locked="true" hidden="true"/>
    </xf>
    <xf numFmtId="164" fontId="25" fillId="0" borderId="5" xfId="22" applyFont="true" applyBorder="true" applyAlignment="true" applyProtection="true">
      <alignment horizontal="general" vertical="center" textRotation="0" wrapText="false" indent="0" shrinkToFit="false"/>
      <protection locked="true" hidden="true"/>
    </xf>
    <xf numFmtId="168" fontId="5" fillId="0" borderId="0" xfId="22" applyFont="true" applyBorder="false" applyAlignment="true" applyProtection="true">
      <alignment horizontal="right" vertical="center" textRotation="0" wrapText="false" indent="0" shrinkToFit="false"/>
      <protection locked="false" hidden="false"/>
    </xf>
    <xf numFmtId="168" fontId="5" fillId="0" borderId="7" xfId="22" applyFont="true" applyBorder="true" applyAlignment="true" applyProtection="true">
      <alignment horizontal="right" vertical="center" textRotation="0" wrapText="false" indent="0" shrinkToFit="false"/>
      <protection locked="true" hidden="true"/>
    </xf>
    <xf numFmtId="168" fontId="5" fillId="0" borderId="15" xfId="22" applyFont="true" applyBorder="true" applyAlignment="true" applyProtection="true">
      <alignment horizontal="right" vertical="center" textRotation="0" wrapText="false" indent="0" shrinkToFit="false"/>
      <protection locked="false" hidden="false"/>
    </xf>
    <xf numFmtId="168" fontId="5" fillId="0" borderId="11" xfId="22" applyFont="true" applyBorder="true" applyAlignment="true" applyProtection="true">
      <alignment horizontal="right" vertical="center" textRotation="0" wrapText="false" indent="0" shrinkToFit="false"/>
      <protection locked="true" hidden="true"/>
    </xf>
    <xf numFmtId="164" fontId="34" fillId="0" borderId="1" xfId="22" applyFont="true" applyBorder="true" applyAlignment="true" applyProtection="true">
      <alignment horizontal="center" vertical="center" textRotation="0" wrapText="false" indent="0" shrinkToFit="false"/>
      <protection locked="true" hidden="true"/>
    </xf>
    <xf numFmtId="168" fontId="6" fillId="0" borderId="1" xfId="22" applyFont="true" applyBorder="true" applyAlignment="true" applyProtection="true">
      <alignment horizontal="right" vertical="center" textRotation="0" wrapText="false" indent="0" shrinkToFit="false"/>
      <protection locked="true" hidden="true"/>
    </xf>
    <xf numFmtId="164" fontId="34" fillId="0" borderId="0" xfId="22" applyFont="true" applyBorder="true" applyAlignment="true" applyProtection="true">
      <alignment horizontal="center" vertical="center" textRotation="0" wrapText="false" indent="0" shrinkToFit="false"/>
      <protection locked="true" hidden="true"/>
    </xf>
    <xf numFmtId="168" fontId="6" fillId="0" borderId="0" xfId="22" applyFont="true" applyBorder="true" applyAlignment="true" applyProtection="true">
      <alignment horizontal="right" vertical="center" textRotation="0" wrapText="false" indent="0" shrinkToFit="false"/>
      <protection locked="true" hidden="true"/>
    </xf>
    <xf numFmtId="164" fontId="8" fillId="3" borderId="1" xfId="0" applyFont="true" applyBorder="true" applyAlignment="true" applyProtection="true">
      <alignment horizontal="center" vertical="bottom" textRotation="0" wrapText="false" indent="0" shrinkToFit="false"/>
      <protection locked="true" hidden="true"/>
    </xf>
    <xf numFmtId="164" fontId="0" fillId="0" borderId="10" xfId="0" applyFont="false" applyBorder="true" applyAlignment="true" applyProtection="true">
      <alignment horizontal="general" vertical="bottom" textRotation="0" wrapText="false" indent="0" shrinkToFit="false"/>
      <protection locked="true" hidden="true"/>
    </xf>
    <xf numFmtId="164" fontId="0" fillId="0" borderId="10" xfId="0" applyFont="true" applyBorder="true" applyAlignment="true" applyProtection="true">
      <alignment horizontal="right" vertical="bottom" textRotation="0" wrapText="false" indent="0" shrinkToFit="false"/>
      <protection locked="true" hidden="true"/>
    </xf>
    <xf numFmtId="173" fontId="5" fillId="0" borderId="12" xfId="22" applyFont="true" applyBorder="true" applyAlignment="true" applyProtection="true">
      <alignment horizontal="right" vertical="center" textRotation="0" wrapText="false" indent="0" shrinkToFit="false"/>
      <protection locked="true" hidden="true"/>
    </xf>
    <xf numFmtId="169" fontId="4" fillId="0" borderId="0" xfId="22" applyFont="true" applyBorder="false" applyAlignment="true" applyProtection="true">
      <alignment horizontal="general" vertical="center" textRotation="0" wrapText="false" indent="0" shrinkToFit="false"/>
      <protection locked="true" hidden="true"/>
    </xf>
    <xf numFmtId="173" fontId="5" fillId="0" borderId="7" xfId="22" applyFont="true" applyBorder="true" applyAlignment="true" applyProtection="true">
      <alignment horizontal="right" vertical="center" textRotation="0" wrapText="false" indent="0" shrinkToFit="false"/>
      <protection locked="true" hidden="true"/>
    </xf>
    <xf numFmtId="173" fontId="5" fillId="0" borderId="11" xfId="22" applyFont="true" applyBorder="true" applyAlignment="true" applyProtection="true">
      <alignment horizontal="right" vertical="center" textRotation="0" wrapText="false" indent="0" shrinkToFit="false"/>
      <protection locked="true" hidden="true"/>
    </xf>
    <xf numFmtId="173" fontId="6" fillId="0" borderId="1" xfId="22" applyFont="true" applyBorder="true" applyAlignment="true" applyProtection="true">
      <alignment horizontal="right" vertical="center" textRotation="0" wrapText="false" indent="0" shrinkToFit="false"/>
      <protection locked="true" hidden="true"/>
    </xf>
    <xf numFmtId="164" fontId="37" fillId="0" borderId="1" xfId="22" applyFont="true" applyBorder="true" applyAlignment="true" applyProtection="true">
      <alignment horizontal="general" vertical="center" textRotation="0" wrapText="true" indent="0" shrinkToFit="false"/>
      <protection locked="true" hidden="true"/>
    </xf>
    <xf numFmtId="164" fontId="6" fillId="0" borderId="4" xfId="22" applyFont="true" applyBorder="true" applyAlignment="true" applyProtection="true">
      <alignment horizontal="center" vertical="center" textRotation="0" wrapText="false" indent="0" shrinkToFit="false"/>
      <protection locked="true" hidden="true"/>
    </xf>
    <xf numFmtId="164" fontId="10" fillId="5" borderId="0" xfId="22" applyFont="true" applyBorder="true" applyAlignment="true" applyProtection="true">
      <alignment horizontal="center" vertical="center" textRotation="0" wrapText="true" indent="0" shrinkToFit="false"/>
      <protection locked="true" hidden="true"/>
    </xf>
    <xf numFmtId="164" fontId="38" fillId="2" borderId="1" xfId="22" applyFont="true" applyBorder="true" applyAlignment="true" applyProtection="true">
      <alignment horizontal="center" vertical="center" textRotation="0" wrapText="true" indent="0" shrinkToFit="false"/>
      <protection locked="true" hidden="true"/>
    </xf>
    <xf numFmtId="164" fontId="13" fillId="0" borderId="0" xfId="22" applyFont="true" applyBorder="false" applyAlignment="true" applyProtection="true">
      <alignment horizontal="general" vertical="center" textRotation="0" wrapText="true" indent="0" shrinkToFit="false"/>
      <protection locked="true" hidden="true"/>
    </xf>
    <xf numFmtId="164" fontId="8" fillId="3" borderId="0" xfId="22" applyFont="true" applyBorder="true" applyAlignment="true" applyProtection="true">
      <alignment horizontal="center" vertical="center" textRotation="0" wrapText="false" indent="0" shrinkToFit="false"/>
      <protection locked="true" hidden="true"/>
    </xf>
    <xf numFmtId="164" fontId="8" fillId="0" borderId="3" xfId="22" applyFont="true" applyBorder="true" applyAlignment="true" applyProtection="true">
      <alignment horizontal="center" vertical="center" textRotation="0" wrapText="false" indent="0" shrinkToFit="false"/>
      <protection locked="true" hidden="true"/>
    </xf>
    <xf numFmtId="164" fontId="8" fillId="0" borderId="15" xfId="22" applyFont="true" applyBorder="true" applyAlignment="true" applyProtection="true">
      <alignment horizontal="center" vertical="center" textRotation="0" wrapText="false" indent="0" shrinkToFit="false"/>
      <protection locked="true" hidden="true"/>
    </xf>
    <xf numFmtId="168" fontId="39" fillId="0" borderId="3" xfId="22" applyFont="true" applyBorder="true" applyAlignment="true" applyProtection="true">
      <alignment horizontal="center" vertical="center" textRotation="0" wrapText="false" indent="0" shrinkToFit="false"/>
      <protection locked="true" hidden="true"/>
    </xf>
    <xf numFmtId="164" fontId="5" fillId="0" borderId="0" xfId="22" applyFont="true" applyBorder="false" applyAlignment="true" applyProtection="true">
      <alignment horizontal="center" vertical="center" textRotation="0" wrapText="false" indent="0" shrinkToFit="false"/>
      <protection locked="true" hidden="true"/>
    </xf>
    <xf numFmtId="164" fontId="13" fillId="0" borderId="5" xfId="22" applyFont="true" applyBorder="true" applyAlignment="true" applyProtection="true">
      <alignment horizontal="general" vertical="center" textRotation="0" wrapText="false" indent="0" shrinkToFit="false"/>
      <protection locked="true" hidden="true"/>
    </xf>
    <xf numFmtId="164" fontId="20" fillId="4" borderId="6" xfId="22" applyFont="true" applyBorder="true" applyAlignment="true" applyProtection="true">
      <alignment horizontal="general" vertical="center" textRotation="0" wrapText="false" indent="0" shrinkToFit="false"/>
      <protection locked="false" hidden="false"/>
    </xf>
    <xf numFmtId="164" fontId="20" fillId="4" borderId="0" xfId="22" applyFont="true" applyBorder="false" applyAlignment="true" applyProtection="true">
      <alignment horizontal="general" vertical="center" textRotation="0" wrapText="false" indent="0" shrinkToFit="false"/>
      <protection locked="false" hidden="false"/>
    </xf>
    <xf numFmtId="168" fontId="20" fillId="4" borderId="7" xfId="22" applyFont="true" applyBorder="true" applyAlignment="true" applyProtection="true">
      <alignment horizontal="general" vertical="center" textRotation="0" wrapText="false" indent="0" shrinkToFit="false"/>
      <protection locked="false" hidden="false"/>
    </xf>
    <xf numFmtId="164" fontId="20" fillId="4" borderId="0" xfId="22" applyFont="true" applyBorder="true" applyAlignment="true" applyProtection="true">
      <alignment horizontal="general" vertical="center" textRotation="0" wrapText="false" indent="0" shrinkToFit="false"/>
      <protection locked="false" hidden="false"/>
    </xf>
    <xf numFmtId="168" fontId="20" fillId="4" borderId="6" xfId="22" applyFont="true" applyBorder="true" applyAlignment="true" applyProtection="true">
      <alignment horizontal="general" vertical="center" textRotation="0" wrapText="false" indent="0" shrinkToFit="false"/>
      <protection locked="false" hidden="false"/>
    </xf>
    <xf numFmtId="164" fontId="8" fillId="5" borderId="8" xfId="22" applyFont="true" applyBorder="true" applyAlignment="true" applyProtection="true">
      <alignment horizontal="center" vertical="center" textRotation="0" wrapText="false" indent="0" shrinkToFit="false"/>
      <protection locked="true" hidden="true"/>
    </xf>
    <xf numFmtId="164" fontId="8" fillId="5" borderId="1" xfId="22" applyFont="true" applyBorder="true" applyAlignment="true" applyProtection="true">
      <alignment horizontal="center" vertical="center" textRotation="0" wrapText="false" indent="0" shrinkToFit="false"/>
      <protection locked="true" hidden="true"/>
    </xf>
    <xf numFmtId="168" fontId="18" fillId="5" borderId="1" xfId="22" applyFont="true" applyBorder="true" applyAlignment="true" applyProtection="true">
      <alignment horizontal="general" vertical="center" textRotation="0" wrapText="false" indent="0" shrinkToFit="false"/>
      <protection locked="true" hidden="true"/>
    </xf>
    <xf numFmtId="164" fontId="32" fillId="4" borderId="0" xfId="22" applyFont="true" applyBorder="true" applyAlignment="true" applyProtection="true">
      <alignment horizontal="general" vertical="center" textRotation="0" wrapText="false" indent="0" shrinkToFit="false"/>
      <protection locked="true" hidden="true"/>
    </xf>
    <xf numFmtId="164" fontId="13" fillId="4" borderId="0" xfId="22" applyFont="true" applyBorder="true" applyAlignment="true" applyProtection="true">
      <alignment horizontal="general" vertical="center" textRotation="0" wrapText="false" indent="0" shrinkToFit="false"/>
      <protection locked="true" hidden="true"/>
    </xf>
    <xf numFmtId="164" fontId="13" fillId="4" borderId="14" xfId="22" applyFont="true" applyBorder="true" applyAlignment="true" applyProtection="true">
      <alignment horizontal="general" vertical="center" textRotation="0" wrapText="false" indent="0" shrinkToFit="false"/>
      <protection locked="true" hidden="true"/>
    </xf>
    <xf numFmtId="164" fontId="38" fillId="2" borderId="5" xfId="22" applyFont="true" applyBorder="true" applyAlignment="true" applyProtection="true">
      <alignment horizontal="center" vertical="center" textRotation="0" wrapText="true" indent="0" shrinkToFit="false"/>
      <protection locked="true" hidden="true"/>
    </xf>
    <xf numFmtId="164" fontId="8" fillId="0" borderId="9" xfId="22" applyFont="true" applyBorder="true" applyAlignment="true" applyProtection="true">
      <alignment horizontal="center" vertical="center" textRotation="0" wrapText="false" indent="0" shrinkToFit="false"/>
      <protection locked="true" hidden="true"/>
    </xf>
    <xf numFmtId="164" fontId="8" fillId="0" borderId="10" xfId="22" applyFont="true" applyBorder="true" applyAlignment="true" applyProtection="true">
      <alignment horizontal="center" vertical="center" textRotation="0" wrapText="false" indent="0" shrinkToFit="false"/>
      <protection locked="true" hidden="true"/>
    </xf>
    <xf numFmtId="164" fontId="5" fillId="0" borderId="5" xfId="22" applyFont="true" applyBorder="true" applyAlignment="true" applyProtection="true">
      <alignment horizontal="general" vertical="center" textRotation="0" wrapText="false" indent="0" shrinkToFit="false"/>
      <protection locked="true" hidden="true"/>
    </xf>
    <xf numFmtId="164" fontId="5" fillId="4" borderId="6" xfId="22" applyFont="true" applyBorder="true" applyAlignment="true" applyProtection="true">
      <alignment horizontal="general" vertical="center" textRotation="0" wrapText="false" indent="0" shrinkToFit="false"/>
      <protection locked="false" hidden="false"/>
    </xf>
    <xf numFmtId="168" fontId="20" fillId="0" borderId="6" xfId="22" applyFont="true" applyBorder="true" applyAlignment="true" applyProtection="true">
      <alignment horizontal="general" vertical="center" textRotation="0" wrapText="false" indent="0" shrinkToFit="false"/>
      <protection locked="false" hidden="false"/>
    </xf>
    <xf numFmtId="168" fontId="20" fillId="4" borderId="4" xfId="22" applyFont="true" applyBorder="true" applyAlignment="true" applyProtection="true">
      <alignment horizontal="general" vertical="center" textRotation="0" wrapText="false" indent="0" shrinkToFit="false"/>
      <protection locked="false" hidden="false"/>
    </xf>
    <xf numFmtId="168" fontId="20" fillId="4" borderId="5" xfId="22" applyFont="true" applyBorder="true" applyAlignment="true" applyProtection="true">
      <alignment horizontal="general" vertical="center" textRotation="0" wrapText="false" indent="0" shrinkToFit="false"/>
      <protection locked="false" hidden="false"/>
    </xf>
    <xf numFmtId="164" fontId="5" fillId="4" borderId="3" xfId="22" applyFont="true" applyBorder="true" applyAlignment="true" applyProtection="true">
      <alignment horizontal="general" vertical="center" textRotation="0" wrapText="false" indent="0" shrinkToFit="false"/>
      <protection locked="false" hidden="false"/>
    </xf>
    <xf numFmtId="174" fontId="6" fillId="0" borderId="1" xfId="22" applyFont="true" applyBorder="true" applyAlignment="true" applyProtection="true">
      <alignment horizontal="center" vertical="center" textRotation="0" wrapText="false" indent="0" shrinkToFit="false"/>
      <protection locked="true" hidden="true"/>
    </xf>
    <xf numFmtId="164" fontId="38" fillId="0" borderId="0" xfId="22" applyFont="true" applyBorder="false" applyAlignment="true" applyProtection="true">
      <alignment horizontal="general" vertical="center" textRotation="0" wrapText="false" indent="0" shrinkToFit="false"/>
      <protection locked="true" hidden="true"/>
    </xf>
    <xf numFmtId="164" fontId="10" fillId="0" borderId="8" xfId="22" applyFont="true" applyBorder="true" applyAlignment="true" applyProtection="true">
      <alignment horizontal="center" vertical="center" textRotation="0" wrapText="true" indent="0" shrinkToFit="false"/>
      <protection locked="true" hidden="true"/>
    </xf>
    <xf numFmtId="164" fontId="10" fillId="2" borderId="5" xfId="22" applyFont="true" applyBorder="true" applyAlignment="true" applyProtection="true">
      <alignment horizontal="center" vertical="center" textRotation="0" wrapText="true" indent="0" shrinkToFit="false"/>
      <protection locked="true" hidden="true"/>
    </xf>
    <xf numFmtId="164" fontId="13" fillId="0" borderId="0" xfId="22" applyFont="true" applyBorder="false" applyAlignment="true" applyProtection="true">
      <alignment horizontal="center" vertical="center" textRotation="0" wrapText="false" indent="0" shrinkToFit="false"/>
      <protection locked="true" hidden="true"/>
    </xf>
    <xf numFmtId="164" fontId="40" fillId="0" borderId="0" xfId="22" applyFont="true" applyBorder="false" applyAlignment="true" applyProtection="true">
      <alignment horizontal="general" vertical="center" textRotation="0" wrapText="false" indent="0" shrinkToFit="false"/>
      <protection locked="true" hidden="true"/>
    </xf>
    <xf numFmtId="164" fontId="5" fillId="0" borderId="8" xfId="22" applyFont="true" applyBorder="true" applyAlignment="true" applyProtection="true">
      <alignment horizontal="center" vertical="center" textRotation="0" wrapText="false" indent="0" shrinkToFit="false"/>
      <protection locked="true" hidden="true"/>
    </xf>
    <xf numFmtId="164" fontId="20" fillId="4" borderId="2" xfId="22" applyFont="true" applyBorder="true" applyAlignment="true" applyProtection="true">
      <alignment horizontal="general" vertical="center" textRotation="0" wrapText="false" indent="0" shrinkToFit="false"/>
      <protection locked="false" hidden="false"/>
    </xf>
    <xf numFmtId="164" fontId="20" fillId="4" borderId="12" xfId="22" applyFont="true" applyBorder="true" applyAlignment="true" applyProtection="true">
      <alignment horizontal="center" vertical="center" textRotation="0" wrapText="false" indent="0" shrinkToFit="false"/>
      <protection locked="false" hidden="false"/>
    </xf>
    <xf numFmtId="168" fontId="20" fillId="4" borderId="2" xfId="22" applyFont="true" applyBorder="true" applyAlignment="true" applyProtection="true">
      <alignment horizontal="center" vertical="center" textRotation="0" wrapText="false" indent="0" shrinkToFit="false"/>
      <protection locked="false" hidden="false"/>
    </xf>
    <xf numFmtId="168" fontId="20" fillId="4" borderId="7" xfId="22" applyFont="true" applyBorder="true" applyAlignment="true" applyProtection="true">
      <alignment horizontal="center" vertical="center" textRotation="0" wrapText="false" indent="0" shrinkToFit="false"/>
      <protection locked="false" hidden="false"/>
    </xf>
    <xf numFmtId="168" fontId="20" fillId="4" borderId="2" xfId="22" applyFont="true" applyBorder="true" applyAlignment="true" applyProtection="true">
      <alignment horizontal="general" vertical="center" textRotation="0" wrapText="false" indent="0" shrinkToFit="false"/>
      <protection locked="false" hidden="false"/>
    </xf>
    <xf numFmtId="168" fontId="13" fillId="0" borderId="0" xfId="22" applyFont="true" applyBorder="false" applyAlignment="true" applyProtection="true">
      <alignment horizontal="general" vertical="center" textRotation="0" wrapText="false" indent="0" shrinkToFit="false"/>
      <protection locked="true" hidden="true"/>
    </xf>
    <xf numFmtId="164" fontId="20" fillId="4" borderId="7" xfId="22" applyFont="true" applyBorder="true" applyAlignment="true" applyProtection="true">
      <alignment horizontal="center" vertical="center" textRotation="0" wrapText="false" indent="0" shrinkToFit="false"/>
      <protection locked="false" hidden="false"/>
    </xf>
    <xf numFmtId="168" fontId="20" fillId="4" borderId="6" xfId="22" applyFont="true" applyBorder="true" applyAlignment="true" applyProtection="true">
      <alignment horizontal="center" vertical="center" textRotation="0" wrapText="false" indent="0" shrinkToFit="false"/>
      <protection locked="false" hidden="false"/>
    </xf>
    <xf numFmtId="164" fontId="20" fillId="4" borderId="5" xfId="22" applyFont="true" applyBorder="true" applyAlignment="true" applyProtection="true">
      <alignment horizontal="general" vertical="center" textRotation="0" wrapText="false" indent="0" shrinkToFit="false"/>
      <protection locked="true" hidden="true"/>
    </xf>
    <xf numFmtId="164" fontId="20" fillId="4" borderId="3" xfId="22" applyFont="true" applyBorder="true" applyAlignment="true" applyProtection="true">
      <alignment horizontal="general" vertical="center" textRotation="0" wrapText="false" indent="0" shrinkToFit="false"/>
      <protection locked="false" hidden="false"/>
    </xf>
    <xf numFmtId="168" fontId="20" fillId="4" borderId="3" xfId="22" applyFont="true" applyBorder="true" applyAlignment="true" applyProtection="true">
      <alignment horizontal="center" vertical="center" textRotation="0" wrapText="false" indent="0" shrinkToFit="false"/>
      <protection locked="false" hidden="false"/>
    </xf>
    <xf numFmtId="164" fontId="18" fillId="5" borderId="8" xfId="22" applyFont="true" applyBorder="true" applyAlignment="true" applyProtection="true">
      <alignment horizontal="center" vertical="center" textRotation="0" wrapText="false" indent="0" shrinkToFit="false"/>
      <protection locked="true" hidden="true"/>
    </xf>
    <xf numFmtId="164" fontId="18" fillId="5" borderId="1" xfId="22" applyFont="true" applyBorder="true" applyAlignment="true" applyProtection="true">
      <alignment horizontal="center" vertical="center" textRotation="0" wrapText="false" indent="0" shrinkToFit="false"/>
      <protection locked="true" hidden="true"/>
    </xf>
    <xf numFmtId="164" fontId="20" fillId="4" borderId="0" xfId="22" applyFont="true" applyBorder="true" applyAlignment="true" applyProtection="true">
      <alignment horizontal="general" vertical="center" textRotation="0" wrapText="false" indent="0" shrinkToFit="false"/>
      <protection locked="true" hidden="true"/>
    </xf>
    <xf numFmtId="168" fontId="20" fillId="4" borderId="0" xfId="22" applyFont="true" applyBorder="true" applyAlignment="true" applyProtection="true">
      <alignment horizontal="general" vertical="center" textRotation="0" wrapText="false" indent="0" shrinkToFit="false"/>
      <protection locked="true" hidden="true"/>
    </xf>
    <xf numFmtId="164" fontId="41" fillId="0" borderId="0" xfId="22" applyFont="true" applyBorder="true" applyAlignment="true" applyProtection="true">
      <alignment horizontal="center" vertical="center" textRotation="0" wrapText="false" indent="0" shrinkToFit="false"/>
      <protection locked="true" hidden="true"/>
    </xf>
    <xf numFmtId="165" fontId="13" fillId="0" borderId="0" xfId="20" applyFont="true" applyBorder="true" applyAlignment="true" applyProtection="true">
      <alignment horizontal="general" vertical="center" textRotation="0" wrapText="false" indent="0" shrinkToFit="false"/>
      <protection locked="true" hidden="true"/>
    </xf>
    <xf numFmtId="164" fontId="8" fillId="0" borderId="14" xfId="22" applyFont="true" applyBorder="true" applyAlignment="true" applyProtection="true">
      <alignment horizontal="general" vertical="center" textRotation="0" wrapText="false" indent="0" shrinkToFit="false"/>
      <protection locked="true" hidden="true"/>
    </xf>
    <xf numFmtId="164" fontId="7" fillId="0" borderId="7" xfId="22" applyFont="true" applyBorder="true" applyAlignment="true" applyProtection="true">
      <alignment horizontal="center" vertical="center" textRotation="0" wrapText="false" indent="0" shrinkToFit="false"/>
      <protection locked="true" hidden="true"/>
    </xf>
    <xf numFmtId="164" fontId="34" fillId="6" borderId="4" xfId="22" applyFont="true" applyBorder="true" applyAlignment="true" applyProtection="true">
      <alignment horizontal="center" vertical="center" textRotation="0" wrapText="false" indent="0" shrinkToFit="false"/>
      <protection locked="true" hidden="true"/>
    </xf>
    <xf numFmtId="164" fontId="34" fillId="6" borderId="2" xfId="22" applyFont="true" applyBorder="true" applyAlignment="true" applyProtection="true">
      <alignment horizontal="center" vertical="center" textRotation="0" wrapText="false" indent="0" shrinkToFit="false"/>
      <protection locked="true" hidden="true"/>
    </xf>
    <xf numFmtId="164" fontId="34" fillId="6" borderId="14" xfId="22" applyFont="true" applyBorder="true" applyAlignment="true" applyProtection="true">
      <alignment horizontal="center" vertical="center" textRotation="0" wrapText="false" indent="0" shrinkToFit="false"/>
      <protection locked="true" hidden="true"/>
    </xf>
    <xf numFmtId="164" fontId="34" fillId="6" borderId="12" xfId="22" applyFont="true" applyBorder="true" applyAlignment="true" applyProtection="true">
      <alignment horizontal="center" vertical="center" textRotation="0" wrapText="false" indent="0" shrinkToFit="false"/>
      <protection locked="true" hidden="true"/>
    </xf>
    <xf numFmtId="164" fontId="6" fillId="6" borderId="1" xfId="22" applyFont="true" applyBorder="true" applyAlignment="true" applyProtection="true">
      <alignment horizontal="center" vertical="center" textRotation="0" wrapText="false" indent="0" shrinkToFit="false"/>
      <protection locked="true" hidden="true"/>
    </xf>
    <xf numFmtId="164" fontId="25" fillId="0" borderId="0" xfId="22" applyFont="true" applyBorder="false" applyAlignment="true" applyProtection="true">
      <alignment horizontal="general" vertical="center" textRotation="0" wrapText="false" indent="0" shrinkToFit="false"/>
      <protection locked="true" hidden="true"/>
    </xf>
    <xf numFmtId="164" fontId="6" fillId="6" borderId="5" xfId="22" applyFont="true" applyBorder="true" applyAlignment="true" applyProtection="true">
      <alignment horizontal="center" vertical="center" textRotation="0" wrapText="false" indent="0" shrinkToFit="false"/>
      <protection locked="true" hidden="true"/>
    </xf>
    <xf numFmtId="164" fontId="6" fillId="6" borderId="13" xfId="22" applyFont="true" applyBorder="true" applyAlignment="true" applyProtection="true">
      <alignment horizontal="center" vertical="center" textRotation="0" wrapText="false" indent="0" shrinkToFit="false"/>
      <protection locked="true" hidden="true"/>
    </xf>
    <xf numFmtId="164" fontId="6" fillId="6" borderId="6" xfId="22" applyFont="true" applyBorder="true" applyAlignment="true" applyProtection="true">
      <alignment horizontal="center" vertical="center" textRotation="0" wrapText="false" indent="0" shrinkToFit="false"/>
      <protection locked="true" hidden="true"/>
    </xf>
    <xf numFmtId="168" fontId="6" fillId="6" borderId="7" xfId="22" applyFont="true" applyBorder="true" applyAlignment="true" applyProtection="true">
      <alignment horizontal="center" vertical="center" textRotation="0" wrapText="false" indent="0" shrinkToFit="false"/>
      <protection locked="true" hidden="true"/>
    </xf>
    <xf numFmtId="164" fontId="6" fillId="6" borderId="7" xfId="22" applyFont="true" applyBorder="true" applyAlignment="true" applyProtection="true">
      <alignment horizontal="center" vertical="center" textRotation="0" wrapText="false" indent="0" shrinkToFit="false"/>
      <protection locked="true" hidden="true"/>
    </xf>
    <xf numFmtId="164" fontId="5" fillId="0" borderId="0" xfId="22" applyFont="true" applyBorder="false" applyAlignment="true" applyProtection="true">
      <alignment horizontal="general" vertical="center" textRotation="0" wrapText="false" indent="0" shrinkToFit="false"/>
      <protection locked="true" hidden="true"/>
    </xf>
    <xf numFmtId="164" fontId="6" fillId="0" borderId="13" xfId="22" applyFont="true" applyBorder="true" applyAlignment="true" applyProtection="true">
      <alignment horizontal="center" vertical="center" textRotation="0" wrapText="false" indent="0" shrinkToFit="false"/>
      <protection locked="true" hidden="true"/>
    </xf>
    <xf numFmtId="164" fontId="6" fillId="6" borderId="3" xfId="22" applyFont="true" applyBorder="true" applyAlignment="true" applyProtection="true">
      <alignment horizontal="center" vertical="center" textRotation="0" wrapText="false" indent="0" shrinkToFit="false"/>
      <protection locked="true" hidden="true"/>
    </xf>
    <xf numFmtId="168" fontId="6" fillId="6" borderId="11" xfId="22" applyFont="true" applyBorder="true" applyAlignment="true" applyProtection="true">
      <alignment horizontal="center" vertical="center" textRotation="0" wrapText="false" indent="0" shrinkToFit="false"/>
      <protection locked="true" hidden="true"/>
    </xf>
    <xf numFmtId="175" fontId="6" fillId="6" borderId="11" xfId="22" applyFont="true" applyBorder="true" applyAlignment="true" applyProtection="true">
      <alignment horizontal="center" vertical="center" textRotation="0" wrapText="false" indent="0" shrinkToFit="false"/>
      <protection locked="true" hidden="true"/>
    </xf>
    <xf numFmtId="164" fontId="6" fillId="6" borderId="11" xfId="22" applyFont="true" applyBorder="true" applyAlignment="true" applyProtection="true">
      <alignment horizontal="center" vertical="center" textRotation="0" wrapText="false" indent="0" shrinkToFit="false"/>
      <protection locked="true" hidden="true"/>
    </xf>
    <xf numFmtId="164" fontId="5" fillId="4" borderId="5" xfId="22" applyFont="true" applyBorder="true" applyAlignment="true" applyProtection="true">
      <alignment horizontal="general" vertical="center" textRotation="0" wrapText="false" indent="0" shrinkToFit="false"/>
      <protection locked="false" hidden="false"/>
    </xf>
    <xf numFmtId="164" fontId="5" fillId="4" borderId="0" xfId="22" applyFont="true" applyBorder="true" applyAlignment="true" applyProtection="true">
      <alignment horizontal="general" vertical="center" textRotation="0" wrapText="false" indent="0" shrinkToFit="false"/>
      <protection locked="false" hidden="false"/>
    </xf>
    <xf numFmtId="168" fontId="5" fillId="4" borderId="2" xfId="22" applyFont="true" applyBorder="true" applyAlignment="true" applyProtection="true">
      <alignment horizontal="general" vertical="center" textRotation="0" wrapText="false" indent="0" shrinkToFit="false"/>
      <protection locked="true" hidden="true"/>
    </xf>
    <xf numFmtId="164" fontId="5" fillId="4" borderId="0" xfId="22" applyFont="true" applyBorder="false" applyAlignment="true" applyProtection="true">
      <alignment horizontal="general" vertical="center" textRotation="0" wrapText="false" indent="0" shrinkToFit="false"/>
      <protection locked="false" hidden="false"/>
    </xf>
    <xf numFmtId="164" fontId="5" fillId="4" borderId="7" xfId="22" applyFont="true" applyBorder="true" applyAlignment="true" applyProtection="true">
      <alignment horizontal="general" vertical="center" textRotation="0" wrapText="false" indent="0" shrinkToFit="false"/>
      <protection locked="false" hidden="false"/>
    </xf>
    <xf numFmtId="168" fontId="5" fillId="4" borderId="6" xfId="22" applyFont="true" applyBorder="true" applyAlignment="true" applyProtection="true">
      <alignment horizontal="general" vertical="center" textRotation="0" wrapText="false" indent="0" shrinkToFit="false"/>
      <protection locked="true" hidden="true"/>
    </xf>
    <xf numFmtId="168" fontId="5" fillId="4" borderId="6" xfId="22" applyFont="true" applyBorder="true" applyAlignment="true" applyProtection="true">
      <alignment horizontal="general" vertical="center" textRotation="0" wrapText="false" indent="0" shrinkToFit="false"/>
      <protection locked="false" hidden="false"/>
    </xf>
    <xf numFmtId="168" fontId="5" fillId="4" borderId="0" xfId="22" applyFont="true" applyBorder="false" applyAlignment="true" applyProtection="true">
      <alignment horizontal="general" vertical="center" textRotation="0" wrapText="false" indent="0" shrinkToFit="false"/>
      <protection locked="false" hidden="false"/>
    </xf>
    <xf numFmtId="168" fontId="5" fillId="4" borderId="7" xfId="22" applyFont="true" applyBorder="true" applyAlignment="true" applyProtection="true">
      <alignment horizontal="general" vertical="center" textRotation="0" wrapText="false" indent="0" shrinkToFit="false"/>
      <protection locked="false" hidden="false"/>
    </xf>
    <xf numFmtId="168" fontId="5" fillId="4" borderId="0" xfId="22" applyFont="true" applyBorder="true" applyAlignment="true" applyProtection="true">
      <alignment horizontal="general" vertical="center" textRotation="0" wrapText="false" indent="0" shrinkToFit="false"/>
      <protection locked="false" hidden="false"/>
    </xf>
    <xf numFmtId="164" fontId="13" fillId="3" borderId="0" xfId="22" applyFont="true" applyBorder="false" applyAlignment="true" applyProtection="true">
      <alignment horizontal="general" vertical="center" textRotation="0" wrapText="false" indent="0" shrinkToFit="false"/>
      <protection locked="true" hidden="true"/>
    </xf>
    <xf numFmtId="164" fontId="5" fillId="4" borderId="13" xfId="22" applyFont="true" applyBorder="true" applyAlignment="true" applyProtection="true">
      <alignment horizontal="general" vertical="center" textRotation="0" wrapText="false" indent="0" shrinkToFit="false"/>
      <protection locked="false" hidden="false"/>
    </xf>
    <xf numFmtId="167" fontId="5" fillId="4" borderId="3" xfId="22" applyFont="true" applyBorder="true" applyAlignment="true" applyProtection="true">
      <alignment horizontal="general" vertical="center" textRotation="0" wrapText="false" indent="0" shrinkToFit="false"/>
      <protection locked="true" hidden="true"/>
    </xf>
    <xf numFmtId="168" fontId="18" fillId="5" borderId="1" xfId="22" applyFont="true" applyBorder="true" applyAlignment="true" applyProtection="true">
      <alignment horizontal="center" vertical="center"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false" hidden="false"/>
    </xf>
    <xf numFmtId="164" fontId="6" fillId="0" borderId="1" xfId="22" applyFont="true" applyBorder="true" applyAlignment="true" applyProtection="true">
      <alignment horizontal="center" vertical="center" textRotation="0" wrapText="false" indent="0" shrinkToFit="false"/>
      <protection locked="false" hidden="false"/>
    </xf>
    <xf numFmtId="164" fontId="4" fillId="0" borderId="0" xfId="22" applyFont="false" applyBorder="false" applyAlignment="false" applyProtection="true">
      <alignment horizontal="general" vertical="bottom" textRotation="0" wrapText="false" indent="0" shrinkToFit="false"/>
      <protection locked="false" hidden="false"/>
    </xf>
    <xf numFmtId="164" fontId="8" fillId="0" borderId="0" xfId="22" applyFont="true" applyBorder="false" applyAlignment="true" applyProtection="true">
      <alignment horizontal="general" vertical="center" textRotation="0" wrapText="false" indent="0" shrinkToFit="false"/>
      <protection locked="false" hidden="false"/>
    </xf>
    <xf numFmtId="167" fontId="6" fillId="0" borderId="3" xfId="22" applyFont="true" applyBorder="true" applyAlignment="true" applyProtection="true">
      <alignment horizontal="center" vertical="center" textRotation="0" wrapText="false" indent="0" shrinkToFit="false"/>
      <protection locked="false" hidden="false"/>
    </xf>
    <xf numFmtId="168" fontId="6" fillId="0" borderId="3" xfId="22" applyFont="true" applyBorder="true" applyAlignment="true" applyProtection="true">
      <alignment horizontal="center" vertical="center" textRotation="0" wrapText="true" indent="0" shrinkToFit="false"/>
      <protection locked="false" hidden="false"/>
    </xf>
    <xf numFmtId="168" fontId="8" fillId="0" borderId="0" xfId="22" applyFont="true" applyBorder="false" applyAlignment="true" applyProtection="true">
      <alignment horizontal="right" vertical="center" textRotation="0" wrapText="false" indent="0" shrinkToFit="false"/>
      <protection locked="false" hidden="false"/>
    </xf>
    <xf numFmtId="168" fontId="10" fillId="0" borderId="0" xfId="22" applyFont="true" applyBorder="false" applyAlignment="true" applyProtection="true">
      <alignment horizontal="right" vertical="center" textRotation="0" wrapText="false" indent="0" shrinkToFit="false"/>
      <protection locked="false" hidden="false"/>
    </xf>
    <xf numFmtId="167" fontId="11" fillId="0" borderId="0" xfId="0" applyFont="true" applyBorder="true" applyAlignment="true" applyProtection="true">
      <alignment horizontal="center" vertical="bottom" textRotation="0" wrapText="true" indent="0" shrinkToFit="false"/>
      <protection locked="false" hidden="false"/>
    </xf>
    <xf numFmtId="164" fontId="11" fillId="0" borderId="0" xfId="0" applyFont="true" applyBorder="true" applyAlignment="true" applyProtection="true">
      <alignment horizontal="center" vertical="bottom" textRotation="0" wrapText="true" indent="0" shrinkToFit="false"/>
      <protection locked="false" hidden="false"/>
    </xf>
    <xf numFmtId="168" fontId="10" fillId="2" borderId="1" xfId="22" applyFont="true" applyBorder="true" applyAlignment="true" applyProtection="true">
      <alignment horizontal="center" vertical="center" textRotation="0" wrapText="false" indent="0" shrinkToFit="false"/>
      <protection locked="false" hidden="false"/>
    </xf>
    <xf numFmtId="168" fontId="10" fillId="0" borderId="0" xfId="22" applyFont="true" applyBorder="true" applyAlignment="true" applyProtection="true">
      <alignment horizontal="center" vertical="center" textRotation="0" wrapText="false" indent="0" shrinkToFit="false"/>
      <protection locked="false" hidden="false"/>
    </xf>
    <xf numFmtId="168" fontId="13" fillId="0" borderId="0" xfId="22" applyFont="true" applyBorder="false" applyAlignment="true" applyProtection="true">
      <alignment horizontal="right" vertical="center" textRotation="0" wrapText="false" indent="0" shrinkToFit="false"/>
      <protection locked="false" hidden="false"/>
    </xf>
    <xf numFmtId="168" fontId="8" fillId="0" borderId="0" xfId="22" applyFont="true" applyBorder="true" applyAlignment="true" applyProtection="true">
      <alignment horizontal="right" vertical="center" textRotation="0" wrapText="false" indent="0" shrinkToFit="false"/>
      <protection locked="false" hidden="false"/>
    </xf>
    <xf numFmtId="164" fontId="13" fillId="0" borderId="0" xfId="22" applyFont="true" applyBorder="false" applyAlignment="true" applyProtection="true">
      <alignment horizontal="general" vertical="center" textRotation="0" wrapText="false" indent="0" shrinkToFit="false"/>
      <protection locked="false" hidden="false"/>
    </xf>
    <xf numFmtId="164" fontId="10" fillId="3" borderId="1" xfId="22" applyFont="true" applyBorder="true" applyAlignment="true" applyProtection="true">
      <alignment horizontal="center" vertical="center" textRotation="0" wrapText="true" indent="0" shrinkToFit="false"/>
      <protection locked="false" hidden="false"/>
    </xf>
    <xf numFmtId="164" fontId="4" fillId="0" borderId="0" xfId="22" applyFont="false" applyBorder="false" applyAlignment="true" applyProtection="true">
      <alignment horizontal="general" vertical="center" textRotation="0" wrapText="false" indent="0" shrinkToFit="false"/>
      <protection locked="false" hidden="false"/>
    </xf>
    <xf numFmtId="164" fontId="4" fillId="0" borderId="0" xfId="22" applyFont="true" applyBorder="false" applyAlignment="true" applyProtection="true">
      <alignment horizontal="general" vertical="center" textRotation="0" wrapText="false" indent="0" shrinkToFit="false"/>
      <protection locked="false" hidden="false"/>
    </xf>
    <xf numFmtId="164" fontId="0" fillId="0" borderId="5" xfId="0" applyFont="false" applyBorder="true" applyAlignment="false" applyProtection="true">
      <alignment horizontal="general" vertical="bottom" textRotation="0" wrapText="false" indent="0" shrinkToFit="false"/>
      <protection locked="false" hidden="false"/>
    </xf>
    <xf numFmtId="164" fontId="0" fillId="0" borderId="0" xfId="0" applyFont="false" applyBorder="true" applyAlignment="false" applyProtection="true">
      <alignment horizontal="general" vertical="bottom" textRotation="0" wrapText="false" indent="0" shrinkToFit="false"/>
      <protection locked="false" hidden="false"/>
    </xf>
    <xf numFmtId="164" fontId="0" fillId="0" borderId="7" xfId="0" applyFont="false" applyBorder="true" applyAlignment="false" applyProtection="true">
      <alignment horizontal="general" vertical="bottom" textRotation="0" wrapText="false" indent="0" shrinkToFit="false"/>
      <protection locked="false" hidden="false"/>
    </xf>
    <xf numFmtId="169" fontId="0" fillId="0" borderId="3" xfId="0" applyFont="false" applyBorder="true" applyAlignment="true" applyProtection="true">
      <alignment horizontal="general" vertical="top" textRotation="0" wrapText="true" indent="0" shrinkToFit="false"/>
      <protection locked="false" hidden="false"/>
    </xf>
    <xf numFmtId="164" fontId="42" fillId="0" borderId="0" xfId="0" applyFont="true" applyBorder="true" applyAlignment="false" applyProtection="true">
      <alignment horizontal="general" vertical="bottom" textRotation="0" wrapText="false" indent="0" shrinkToFit="false"/>
      <protection locked="fals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75" fontId="0" fillId="0" borderId="0" xfId="0" applyFont="false" applyBorder="false" applyAlignment="false" applyProtection="false">
      <alignment horizontal="general"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6" fontId="0" fillId="0" borderId="0" xfId="0" applyFont="false" applyBorder="false" applyAlignment="false" applyProtection="false">
      <alignment horizontal="general" vertical="bottom" textRotation="0" wrapText="false" indent="0" shrinkToFit="false"/>
      <protection locked="true" hidden="false"/>
    </xf>
    <xf numFmtId="164" fontId="5" fillId="0" borderId="6" xfId="22"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0" borderId="6" xfId="0" applyFont="true" applyBorder="true" applyAlignment="false" applyProtection="false">
      <alignment horizontal="general" vertical="bottom" textRotation="0" wrapText="false" indent="0" shrinkToFit="false"/>
      <protection locked="true" hidden="false"/>
    </xf>
    <xf numFmtId="164" fontId="5" fillId="0" borderId="5" xfId="22" applyFont="true" applyBorder="true" applyAlignment="true" applyProtection="false">
      <alignment horizontal="general" vertical="center" textRotation="0" wrapText="false" indent="0" shrinkToFit="false"/>
      <protection locked="true" hidden="false"/>
    </xf>
    <xf numFmtId="164" fontId="5" fillId="0" borderId="7" xfId="22" applyFont="true" applyBorder="true" applyAlignment="true" applyProtection="true">
      <alignment horizontal="general" vertical="center" textRotation="0" wrapText="false" indent="0" shrinkToFit="false"/>
      <protection locked="true" hidden="false"/>
    </xf>
    <xf numFmtId="164" fontId="7" fillId="0" borderId="7" xfId="22" applyFont="true" applyBorder="true" applyAlignment="true" applyProtection="true">
      <alignment horizontal="general" vertical="center" textRotation="0" wrapText="false" indent="0" shrinkToFit="false"/>
      <protection locked="true" hidden="false"/>
    </xf>
    <xf numFmtId="164" fontId="8" fillId="0" borderId="0" xfId="0" applyFont="true" applyBorder="false" applyAlignment="true" applyProtection="false">
      <alignment horizontal="center" vertical="bottom" textRotation="0" wrapText="false" indent="0" shrinkToFit="false"/>
      <protection locked="true" hidden="false"/>
    </xf>
    <xf numFmtId="164" fontId="5" fillId="0" borderId="0" xfId="22" applyFont="true" applyBorder="false" applyAlignment="false" applyProtection="false">
      <alignment horizontal="general" vertical="bottom" textRotation="0" wrapText="false" indent="0" shrinkToFit="false"/>
      <protection locked="true" hidden="false"/>
    </xf>
    <xf numFmtId="164" fontId="19" fillId="0" borderId="16" xfId="23" applyFont="true" applyBorder="true" applyAlignment="false" applyProtection="false">
      <alignment horizontal="general" vertical="bottom" textRotation="0" wrapText="false" indent="0" shrinkToFit="false"/>
      <protection locked="true" hidden="false"/>
    </xf>
    <xf numFmtId="164" fontId="19" fillId="0" borderId="17" xfId="23" applyFont="true" applyBorder="true" applyAlignment="false" applyProtection="false">
      <alignment horizontal="general" vertical="bottom" textRotation="0"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Euro" xfId="20"/>
    <cellStyle name="Millares_ENTIDADES PÚBLICAS" xfId="21"/>
    <cellStyle name="Normal_ENTIDADES PÚBLICAS" xfId="22"/>
    <cellStyle name="Normal_Hoja1" xfId="23"/>
  </cellStyles>
  <dxfs count="2">
    <dxf>
      <font>
        <color rgb="FFFF0000"/>
        <u val="double"/>
      </font>
    </dxf>
    <dxf>
      <font>
        <color rgb="FFFF0000"/>
        <u val="none"/>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F2DCDB"/>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worksheet" Target="worksheets/sheet21.xml"/><Relationship Id="rId23" Type="http://schemas.openxmlformats.org/officeDocument/2006/relationships/worksheet" Target="worksheets/sheet22.xml"/><Relationship Id="rId24" Type="http://schemas.openxmlformats.org/officeDocument/2006/relationships/worksheet" Target="worksheets/sheet23.xml"/><Relationship Id="rId25" Type="http://schemas.openxmlformats.org/officeDocument/2006/relationships/externalLink" Target="externalLinks/externalLink1.xml"/><Relationship Id="rId2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wmf"/>
</Relationships>
</file>

<file path=xl/drawings/_rels/drawing4.xml.rels><?xml version="1.0" encoding="UTF-8"?>
<Relationships xmlns="http://schemas.openxmlformats.org/package/2006/relationships"><Relationship Id="rId1" Type="http://schemas.openxmlformats.org/officeDocument/2006/relationships/image" Target="../media/image2.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0</xdr:colOff>
      <xdr:row>0</xdr:row>
      <xdr:rowOff>0</xdr:rowOff>
    </xdr:from>
    <xdr:to>
      <xdr:col>2</xdr:col>
      <xdr:colOff>479880</xdr:colOff>
      <xdr:row>5</xdr:row>
      <xdr:rowOff>70560</xdr:rowOff>
    </xdr:to>
    <xdr:pic>
      <xdr:nvPicPr>
        <xdr:cNvPr id="0" name="Imagen 2" descr=""/>
        <xdr:cNvPicPr/>
      </xdr:nvPicPr>
      <xdr:blipFill>
        <a:blip r:embed="rId1"/>
        <a:stretch/>
      </xdr:blipFill>
      <xdr:spPr>
        <a:xfrm>
          <a:off x="0" y="0"/>
          <a:ext cx="3152880" cy="71820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0" name="Button 1" descr="Guardar cambios" hidden="0"/>
            <xdr:cNvSpPr/>
          </xdr:nvSpPr>
          <xdr:spPr>
            <a:xfrm>
              <a:off x="0" y="0"/>
              <a:ext cx="0" cy="0"/>
            </a:xfrm>
            <a:prstGeom prst="rect">
              <a:avLst/>
            </a:prstGeom>
          </xdr:spPr>
          <xdr:txBody>
            <a:bodyPr anchor="ctr">
              <a:noAutofit/>
            </a:bodyPr>
            <a:p>
              <a:r>
                <a:t>Guardar cambios</a:t>
              </a:r>
            </a:p>
          </xdr:txBody>
        </xdr:sp>
        <xdr:clientData/>
      </xdr:twoCellAnchor>
    </mc:Choice>
  </mc:AlternateContent>
</xdr:wsDr>
</file>

<file path=xl/drawings/drawing3.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0" name="Button 1" descr="Guardar cambios" hidden="0"/>
            <xdr:cNvSpPr/>
          </xdr:nvSpPr>
          <xdr:spPr>
            <a:xfrm>
              <a:off x="0" y="0"/>
              <a:ext cx="0" cy="0"/>
            </a:xfrm>
            <a:prstGeom prst="rect">
              <a:avLst/>
            </a:prstGeom>
          </xdr:spPr>
          <xdr:txBody>
            <a:bodyPr anchor="ctr">
              <a:noAutofit/>
            </a:bodyPr>
            <a:p>
              <a:r>
                <a:t>Guardar cambios</a:t>
              </a:r>
            </a:p>
          </xdr:txBody>
        </xdr:sp>
        <xdr:clientData/>
      </xdr:twoCellAnchor>
    </mc:Choice>
  </mc:AlternateContent>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3</xdr:col>
      <xdr:colOff>0</xdr:colOff>
      <xdr:row>58</xdr:row>
      <xdr:rowOff>0</xdr:rowOff>
    </xdr:from>
    <xdr:to>
      <xdr:col>3</xdr:col>
      <xdr:colOff>700560</xdr:colOff>
      <xdr:row>58</xdr:row>
      <xdr:rowOff>129240</xdr:rowOff>
    </xdr:to>
    <xdr:pic>
      <xdr:nvPicPr>
        <xdr:cNvPr id="1" name="Picture 1" descr=""/>
        <xdr:cNvPicPr/>
      </xdr:nvPicPr>
      <xdr:blipFill>
        <a:blip r:embed="rId1"/>
        <a:stretch/>
      </xdr:blipFill>
      <xdr:spPr>
        <a:xfrm>
          <a:off x="4186440" y="10585800"/>
          <a:ext cx="700560" cy="12924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file>

<file path=xl/externalLinks/_rels/externalLink1.xml.rels><?xml version="1.0" encoding="UTF-8"?>
<Relationships xmlns="http://schemas.openxmlformats.org/package/2006/relationships"><Relationship Id="rId1" Type="http://schemas.openxmlformats.org/officeDocument/2006/relationships/externalLinkPath" Target="2007/CIERRE/2020/PRESUPUESTOS%202021/PRESUPUESTOS%20DEFINITIVOS/Copia%20de%20plantilla%20general%20para%20enviar.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DATOS IDENTIFICATIVOS"/>
      <sheetName val="EP1 PRESUPUESTO ADTIVO GASTOS"/>
      <sheetName val="EP2 PRESUPUESTO ADMINIS INGRES"/>
      <sheetName val="EP3PRESUPUESTO EXPLOTACION"/>
      <sheetName val="EP4 PPTO CAPITAL"/>
      <sheetName val="EP5 OBJETIVOS Y ACTIVIDADES"/>
      <sheetName val="EP6PERSONAL "/>
      <sheetName val="EP7 GTOS CORR."/>
      <sheetName val="EP9 SUBVENCIONES A RECIBIR"/>
      <sheetName val="EP11SUBV A CONCEDER"/>
      <sheetName val="EP13 PROYECTOS DE INVERSION"/>
      <sheetName val="EP15 MEMORIA EXPLICATIVA"/>
      <sheetName val="Ingresos v46"/>
      <sheetName val="Ingresos v45"/>
      <sheetName val="Gastos v46"/>
      <sheetName val="Gastos v45"/>
      <sheetName val="Alta proyectos"/>
      <sheetName val="Dotación proyectos v46"/>
      <sheetName val="Dotación proyectos v45"/>
      <sheetName val="Objetivos y Actividades"/>
      <sheetName val="Asignacion corrientes capital g"/>
      <sheetName val="Asignacion corrientes capital i"/>
      <sheetName val="EMPRESA- PROGRAMA"/>
    </sheetNames>
    <sheetDataSet>
      <sheetData sheetId="0"/>
      <sheetData sheetId="1">
        <row r="11">
          <cell r="D11">
            <v>6384029</v>
          </cell>
        </row>
        <row r="50">
          <cell r="D50">
            <v>545034</v>
          </cell>
        </row>
      </sheetData>
      <sheetData sheetId="2">
        <row r="24">
          <cell r="D24">
            <v>2034870</v>
          </cell>
        </row>
        <row r="56">
          <cell r="D56">
            <v>1417987</v>
          </cell>
        </row>
      </sheetData>
      <sheetData sheetId="3">
        <row r="14">
          <cell r="E14">
            <v>1604852</v>
          </cell>
        </row>
        <row r="25">
          <cell r="E25">
            <v>239993</v>
          </cell>
        </row>
        <row r="38">
          <cell r="E38">
            <v>-599212</v>
          </cell>
        </row>
        <row r="40">
          <cell r="E40">
            <v>582272</v>
          </cell>
        </row>
        <row r="53">
          <cell r="E53">
            <v>367469</v>
          </cell>
        </row>
        <row r="56">
          <cell r="E56">
            <v>-368933</v>
          </cell>
        </row>
      </sheetData>
      <sheetData sheetId="4"/>
      <sheetData sheetId="5"/>
      <sheetData sheetId="6">
        <row r="28">
          <cell r="D28">
            <v>73436</v>
          </cell>
        </row>
        <row r="29">
          <cell r="D29">
            <v>1798127</v>
          </cell>
        </row>
        <row r="30">
          <cell r="D30">
            <v>212131</v>
          </cell>
        </row>
        <row r="31">
          <cell r="D31">
            <v>216746</v>
          </cell>
        </row>
        <row r="32">
          <cell r="D32">
            <v>184980</v>
          </cell>
        </row>
        <row r="36">
          <cell r="D36">
            <v>38245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23.xml.rels><?xml version="1.0" encoding="UTF-8"?>
<Relationships xmlns="http://schemas.openxmlformats.org/package/2006/relationships"><Relationship Id="rId1" Type="http://schemas.openxmlformats.org/officeDocument/2006/relationships/drawing" Target="../drawings/drawing5.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8:E54"/>
  <sheetViews>
    <sheetView showFormulas="false" showGridLines="true" showRowColHeaders="true" showZeros="true" rightToLeft="false" tabSelected="false" showOutlineSymbols="true" defaultGridColor="true" view="normal" topLeftCell="J1" colorId="64" zoomScale="100" zoomScaleNormal="100" zoomScalePageLayoutView="100" workbookViewId="0">
      <selection pane="topLeft" activeCell="E19" activeCellId="0" sqref="E19"/>
    </sheetView>
  </sheetViews>
  <sheetFormatPr defaultColWidth="23.36328125" defaultRowHeight="10.2" zeroHeight="false" outlineLevelRow="0" outlineLevelCol="0"/>
  <cols>
    <col collapsed="false" customWidth="true" hidden="true" outlineLevel="0" max="1" min="1" style="1" width="37.89"/>
    <col collapsed="false" customWidth="true" hidden="false" outlineLevel="0" max="3" min="2" style="1" width="37.89"/>
    <col collapsed="false" customWidth="false" hidden="false" outlineLevel="0" max="1024" min="4" style="1" width="23.34"/>
  </cols>
  <sheetData>
    <row r="8" customFormat="false" ht="18.75" hidden="false" customHeight="true" outlineLevel="0" collapsed="false"/>
    <row r="9" customFormat="false" ht="10.2" hidden="false" customHeight="false" outlineLevel="0" collapsed="false">
      <c r="A9" s="1" t="s">
        <v>0</v>
      </c>
      <c r="B9" s="1" t="s">
        <v>1</v>
      </c>
      <c r="C9" s="2" t="n">
        <v>2021</v>
      </c>
      <c r="E9" s="3"/>
    </row>
    <row r="10" customFormat="false" ht="10.2" hidden="false" customHeight="false" outlineLevel="0" collapsed="false">
      <c r="A10" s="1" t="s">
        <v>2</v>
      </c>
      <c r="B10" s="1" t="s">
        <v>3</v>
      </c>
      <c r="C10" s="4" t="s">
        <v>4</v>
      </c>
    </row>
    <row r="11" customFormat="false" ht="10.2" hidden="false" customHeight="false" outlineLevel="0" collapsed="false">
      <c r="A11" s="1" t="s">
        <v>5</v>
      </c>
    </row>
    <row r="12" customFormat="false" ht="10.2" hidden="false" customHeight="false" outlineLevel="0" collapsed="false">
      <c r="A12" s="1" t="s">
        <v>6</v>
      </c>
    </row>
    <row r="13" customFormat="false" ht="16.5" hidden="false" customHeight="true" outlineLevel="0" collapsed="false">
      <c r="A13" s="1" t="s">
        <v>7</v>
      </c>
      <c r="B13" s="5" t="s">
        <v>8</v>
      </c>
      <c r="C13" s="5" t="s">
        <v>9</v>
      </c>
    </row>
    <row r="14" customFormat="false" ht="20.4" hidden="false" customHeight="false" outlineLevel="0" collapsed="false">
      <c r="A14" s="1" t="s">
        <v>10</v>
      </c>
      <c r="B14" s="6" t="s">
        <v>11</v>
      </c>
      <c r="C14" s="7" t="str">
        <f aca="false">+IF(AND('EP1 PRESUPUESTO ADTIVO GASTOS'!C11='EP6PERSONAL '!C37,'EP6PERSONAL '!D37='EP1 PRESUPUESTO ADTIVO GASTOS'!D11),"CORRECTO","INCORRECTO")</f>
        <v>CORRECTO</v>
      </c>
    </row>
    <row r="15" customFormat="false" ht="20.4" hidden="false" customHeight="false" outlineLevel="0" collapsed="false">
      <c r="A15" s="1" t="s">
        <v>12</v>
      </c>
      <c r="B15" s="6" t="s">
        <v>13</v>
      </c>
      <c r="C15" s="7" t="str">
        <f aca="false">+IF(AND('EP1 PRESUPUESTO ADTIVO GASTOS'!C21='EP7 GTOS CORR.'!D23,'EP7 GTOS CORR.'!E23='EP1 PRESUPUESTO ADTIVO GASTOS'!D21),"CORRECTO","INCORRECTO")</f>
        <v>CORRECTO</v>
      </c>
    </row>
    <row r="16" customFormat="false" ht="20.4" hidden="false" customHeight="false" outlineLevel="0" collapsed="false">
      <c r="A16" s="1" t="s">
        <v>14</v>
      </c>
      <c r="B16" s="6" t="s">
        <v>15</v>
      </c>
      <c r="C16" s="7" t="str">
        <f aca="false">+IF('EP1 PRESUPUESTO ADTIVO GASTOS'!D50='EP13 PROYECTOS DE INVERSION'!G49,"CORRECTO","INCORRECTO")</f>
        <v>CORRECTO</v>
      </c>
    </row>
    <row r="17" customFormat="false" ht="20.4" hidden="false" customHeight="false" outlineLevel="0" collapsed="false">
      <c r="A17" s="1" t="s">
        <v>16</v>
      </c>
      <c r="B17" s="6" t="s">
        <v>17</v>
      </c>
      <c r="C17" s="7" t="str">
        <f aca="false">+IF(AND(ABS('EP1 PRESUPUESTO ADTIVO GASTOS'!C11)=ABS('EP3PRESUPUESTO EXPLOTACION'!D28+'EP3PRESUPUESTO EXPLOTACION'!D29+'EP3PRESUPUESTO EXPLOTACION'!D30+'EP3PRESUPUESTO EXPLOTACION'!D31),ABS('EP3PRESUPUESTO EXPLOTACION'!E28+'EP3PRESUPUESTO EXPLOTACION'!E29+'EP3PRESUPUESTO EXPLOTACION'!E30+'EP3PRESUPUESTO EXPLOTACION'!E31)=ABS('EP1 PRESUPUESTO ADTIVO GASTOS'!D11)),"CORRECTO","INCORRECTO")</f>
        <v>CORRECTO</v>
      </c>
    </row>
    <row r="18" customFormat="false" ht="10.2" hidden="false" customHeight="false" outlineLevel="0" collapsed="false">
      <c r="A18" s="1" t="s">
        <v>18</v>
      </c>
    </row>
    <row r="19" customFormat="false" ht="10.2" hidden="false" customHeight="false" outlineLevel="0" collapsed="false">
      <c r="A19" s="1" t="s">
        <v>19</v>
      </c>
    </row>
    <row r="20" customFormat="false" ht="10.2" hidden="false" customHeight="false" outlineLevel="0" collapsed="false">
      <c r="A20" s="1" t="s">
        <v>20</v>
      </c>
    </row>
    <row r="21" customFormat="false" ht="10.2" hidden="false" customHeight="false" outlineLevel="0" collapsed="false">
      <c r="A21" s="1" t="s">
        <v>21</v>
      </c>
    </row>
    <row r="22" customFormat="false" ht="10.2" hidden="false" customHeight="false" outlineLevel="0" collapsed="false">
      <c r="A22" s="1" t="s">
        <v>22</v>
      </c>
    </row>
    <row r="23" customFormat="false" ht="10.2" hidden="false" customHeight="false" outlineLevel="0" collapsed="false">
      <c r="A23" s="1" t="s">
        <v>23</v>
      </c>
    </row>
    <row r="24" customFormat="false" ht="10.2" hidden="false" customHeight="false" outlineLevel="0" collapsed="false">
      <c r="A24" s="1" t="s">
        <v>24</v>
      </c>
    </row>
    <row r="25" customFormat="false" ht="10.2" hidden="false" customHeight="false" outlineLevel="0" collapsed="false">
      <c r="A25" s="1" t="s">
        <v>25</v>
      </c>
    </row>
    <row r="26" customFormat="false" ht="10.2" hidden="false" customHeight="false" outlineLevel="0" collapsed="false">
      <c r="A26" s="1" t="s">
        <v>26</v>
      </c>
    </row>
    <row r="27" customFormat="false" ht="10.2" hidden="false" customHeight="false" outlineLevel="0" collapsed="false">
      <c r="A27" s="1" t="s">
        <v>27</v>
      </c>
    </row>
    <row r="28" customFormat="false" ht="10.2" hidden="false" customHeight="false" outlineLevel="0" collapsed="false">
      <c r="A28" s="1" t="s">
        <v>28</v>
      </c>
    </row>
    <row r="29" customFormat="false" ht="10.2" hidden="false" customHeight="false" outlineLevel="0" collapsed="false">
      <c r="A29" s="1" t="s">
        <v>29</v>
      </c>
    </row>
    <row r="30" customFormat="false" ht="10.2" hidden="false" customHeight="false" outlineLevel="0" collapsed="false">
      <c r="A30" s="1" t="s">
        <v>30</v>
      </c>
    </row>
    <row r="31" customFormat="false" ht="10.2" hidden="false" customHeight="false" outlineLevel="0" collapsed="false">
      <c r="A31" s="1" t="s">
        <v>31</v>
      </c>
    </row>
    <row r="32" customFormat="false" ht="10.2" hidden="false" customHeight="false" outlineLevel="0" collapsed="false">
      <c r="A32" s="1" t="s">
        <v>32</v>
      </c>
    </row>
    <row r="33" customFormat="false" ht="10.2" hidden="false" customHeight="false" outlineLevel="0" collapsed="false">
      <c r="A33" s="1" t="s">
        <v>33</v>
      </c>
    </row>
    <row r="34" customFormat="false" ht="10.2" hidden="false" customHeight="false" outlineLevel="0" collapsed="false">
      <c r="A34" s="1" t="s">
        <v>34</v>
      </c>
    </row>
    <row r="35" customFormat="false" ht="10.2" hidden="false" customHeight="false" outlineLevel="0" collapsed="false">
      <c r="A35" s="1" t="s">
        <v>35</v>
      </c>
    </row>
    <row r="36" customFormat="false" ht="10.2" hidden="false" customHeight="false" outlineLevel="0" collapsed="false">
      <c r="A36" s="8" t="s">
        <v>36</v>
      </c>
    </row>
    <row r="37" customFormat="false" ht="10.2" hidden="false" customHeight="false" outlineLevel="0" collapsed="false">
      <c r="A37" s="1" t="s">
        <v>37</v>
      </c>
    </row>
    <row r="38" customFormat="false" ht="10.2" hidden="false" customHeight="false" outlineLevel="0" collapsed="false">
      <c r="A38" s="1" t="s">
        <v>38</v>
      </c>
    </row>
    <row r="39" customFormat="false" ht="10.2" hidden="false" customHeight="false" outlineLevel="0" collapsed="false">
      <c r="A39" s="1" t="s">
        <v>39</v>
      </c>
    </row>
    <row r="40" customFormat="false" ht="10.2" hidden="false" customHeight="false" outlineLevel="0" collapsed="false">
      <c r="A40" s="1" t="s">
        <v>40</v>
      </c>
    </row>
    <row r="41" customFormat="false" ht="10.2" hidden="false" customHeight="false" outlineLevel="0" collapsed="false">
      <c r="A41" s="1" t="s">
        <v>41</v>
      </c>
    </row>
    <row r="42" customFormat="false" ht="10.2" hidden="false" customHeight="false" outlineLevel="0" collapsed="false">
      <c r="A42" s="1" t="s">
        <v>42</v>
      </c>
    </row>
    <row r="43" customFormat="false" ht="10.2" hidden="false" customHeight="false" outlineLevel="0" collapsed="false">
      <c r="A43" s="1" t="s">
        <v>43</v>
      </c>
    </row>
    <row r="44" customFormat="false" ht="10.2" hidden="false" customHeight="false" outlineLevel="0" collapsed="false">
      <c r="A44" s="1" t="s">
        <v>44</v>
      </c>
    </row>
    <row r="45" customFormat="false" ht="10.2" hidden="false" customHeight="false" outlineLevel="0" collapsed="false">
      <c r="A45" s="1" t="s">
        <v>45</v>
      </c>
    </row>
    <row r="46" customFormat="false" ht="10.2" hidden="false" customHeight="false" outlineLevel="0" collapsed="false">
      <c r="A46" s="1" t="s">
        <v>46</v>
      </c>
    </row>
    <row r="47" customFormat="false" ht="10.2" hidden="false" customHeight="false" outlineLevel="0" collapsed="false">
      <c r="A47" s="1" t="s">
        <v>47</v>
      </c>
    </row>
    <row r="48" customFormat="false" ht="10.2" hidden="false" customHeight="false" outlineLevel="0" collapsed="false">
      <c r="A48" s="1" t="s">
        <v>4</v>
      </c>
    </row>
    <row r="49" customFormat="false" ht="10.2" hidden="false" customHeight="false" outlineLevel="0" collapsed="false">
      <c r="A49" s="1" t="s">
        <v>48</v>
      </c>
    </row>
    <row r="52" customFormat="false" ht="10.2" hidden="false" customHeight="false" outlineLevel="0" collapsed="false">
      <c r="A52" s="1" t="str">
        <f aca="false">+RIGHT('DATOS IDENTIFICATIVOS'!C10,LEN('DATOS IDENTIFICATIVOS'!C10)-3)</f>
        <v>FUNDACIÓN FORMACIÓN E  INVEST. SANITARIA</v>
      </c>
    </row>
    <row r="54" customFormat="false" ht="10.2" hidden="false" customHeight="false" outlineLevel="0" collapsed="false">
      <c r="A54" s="1" t="s">
        <v>49</v>
      </c>
    </row>
  </sheetData>
  <sheetProtection algorithmName="SHA-512" hashValue="DfL5MdowQUjOBUDyaJKrL4h9PwLblZCNtJgebtrzT48VLtbIV8CG9fyigS+eYZrXpVHnRD1ZVzzxVvn01MsPPg==" saltValue="Lixlgsge5bhmb3u/HF4bzw==" spinCount="100000" sheet="true" objects="true" scenarios="true"/>
  <conditionalFormatting sqref="C27:C39">
    <cfRule type="cellIs" priority="2" operator="equal" aboveAverage="0" equalAverage="0" bottom="0" percent="0" rank="0" text="" dxfId="0">
      <formula>$A$54</formula>
    </cfRule>
  </conditionalFormatting>
  <conditionalFormatting sqref="C14:C26">
    <cfRule type="cellIs" priority="3" operator="equal" aboveAverage="0" equalAverage="0" bottom="0" percent="0" rank="0" text="" dxfId="1">
      <formula>$A$54</formula>
    </cfRule>
  </conditionalFormatting>
  <dataValidations count="1">
    <dataValidation allowBlank="true" operator="between" prompt="Debe seleccionar el nombre de su empresa&#10;" promptTitle="Denominación empresa" showDropDown="false" showErrorMessage="true" showInputMessage="true" sqref="C10" type="list">
      <formula1>$A$10:$A$49</formula1>
      <formula2>0</formula2>
    </dataValidation>
  </dataValidations>
  <printOptions headings="false" gridLines="false" gridLinesSet="true" horizontalCentered="false" verticalCentered="false"/>
  <pageMargins left="0.75" right="0.75" top="1" bottom="1"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139"/>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B8" activeCellId="0" sqref="B8"/>
    </sheetView>
  </sheetViews>
  <sheetFormatPr defaultColWidth="11.4609375" defaultRowHeight="12.6" zeroHeight="true" outlineLevelRow="0" outlineLevelCol="0"/>
  <cols>
    <col collapsed="false" customWidth="true" hidden="true" outlineLevel="0" max="1" min="1" style="9" width="14.34"/>
    <col collapsed="false" customWidth="true" hidden="false" outlineLevel="0" max="2" min="2" style="9" width="41"/>
    <col collapsed="false" customWidth="true" hidden="false" outlineLevel="0" max="3" min="3" style="9" width="51.56"/>
    <col collapsed="false" customWidth="true" hidden="false" outlineLevel="0" max="5" min="4" style="9" width="16.33"/>
    <col collapsed="false" customWidth="true" hidden="false" outlineLevel="0" max="6" min="6" style="9" width="14.44"/>
    <col collapsed="false" customWidth="true" hidden="true" outlineLevel="0" max="7" min="7" style="9" width="8.11"/>
    <col collapsed="false" customWidth="true" hidden="true" outlineLevel="0" max="8" min="8" style="9" width="9.11"/>
    <col collapsed="false" customWidth="true" hidden="true" outlineLevel="0" max="9" min="9" style="9" width="13.78"/>
    <col collapsed="false" customWidth="true" hidden="false" outlineLevel="0" max="13" min="10" style="9" width="12.33"/>
    <col collapsed="false" customWidth="false" hidden="false" outlineLevel="0" max="1024" min="14" style="9" width="11.45"/>
  </cols>
  <sheetData>
    <row r="1" s="12" customFormat="true" ht="15" hidden="false" customHeight="true" outlineLevel="0" collapsed="false">
      <c r="A1" s="234"/>
      <c r="B1" s="10" t="s">
        <v>50</v>
      </c>
      <c r="C1" s="10"/>
      <c r="D1" s="10"/>
      <c r="E1" s="10"/>
      <c r="F1" s="10"/>
    </row>
    <row r="2" s="12" customFormat="true" ht="15" hidden="false" customHeight="true" outlineLevel="0" collapsed="false">
      <c r="A2" s="234"/>
      <c r="B2" s="177" t="str">
        <f aca="false">+CONCATENATE("PROYECTO PRESUPUESTOS AÑO ",'DATOS IDENTIFICATIVOS'!C9)</f>
        <v>PROYECTO PRESUPUESTOS AÑO 2021</v>
      </c>
      <c r="C2" s="177"/>
      <c r="D2" s="307" t="s">
        <v>746</v>
      </c>
      <c r="E2" s="307"/>
      <c r="F2" s="307"/>
    </row>
    <row r="3" s="12" customFormat="true" ht="15.6" hidden="false" customHeight="false" outlineLevel="0" collapsed="false">
      <c r="B3" s="16"/>
      <c r="C3" s="16"/>
      <c r="D3" s="16"/>
      <c r="E3" s="17"/>
      <c r="F3" s="17"/>
    </row>
    <row r="4" s="12" customFormat="true" ht="13.2" hidden="false" customHeight="false" outlineLevel="0" collapsed="false">
      <c r="B4" s="16"/>
      <c r="C4" s="16"/>
      <c r="D4" s="16"/>
      <c r="E4" s="16"/>
      <c r="F4" s="16"/>
    </row>
    <row r="5" s="12" customFormat="true" ht="13.8" hidden="false" customHeight="false" outlineLevel="0" collapsed="false">
      <c r="A5" s="184"/>
      <c r="B5" s="18" t="str">
        <f aca="false">+CONCATENATE("ENTIDAD: ",RIGHT('DATOS IDENTIFICATIVOS'!C10,LEN('DATOS IDENTIFICATIVOS'!C10)-3))</f>
        <v>ENTIDAD: FUNDACIÓN FORMACIÓN E  INVEST. SANITARIA</v>
      </c>
      <c r="C5" s="18"/>
      <c r="D5" s="18"/>
      <c r="E5" s="18"/>
      <c r="F5" s="184"/>
      <c r="G5" s="308"/>
    </row>
    <row r="6" s="21" customFormat="true" ht="13.2" hidden="false" customHeight="false" outlineLevel="0" collapsed="false">
      <c r="B6" s="22"/>
      <c r="C6" s="22"/>
      <c r="D6" s="22"/>
      <c r="E6" s="23"/>
      <c r="F6" s="23"/>
    </row>
    <row r="7" s="21" customFormat="true" ht="13.2" hidden="false" customHeight="false" outlineLevel="0" collapsed="false">
      <c r="B7" s="22"/>
      <c r="C7" s="22"/>
      <c r="D7" s="22"/>
      <c r="E7" s="23"/>
      <c r="F7" s="23"/>
    </row>
    <row r="8" s="25" customFormat="true" ht="30.75" hidden="false" customHeight="true" outlineLevel="0" collapsed="false">
      <c r="A8" s="309"/>
      <c r="B8" s="310" t="s">
        <v>747</v>
      </c>
      <c r="C8" s="310"/>
      <c r="D8" s="310"/>
      <c r="E8" s="310"/>
      <c r="F8" s="310"/>
    </row>
    <row r="9" customFormat="false" ht="17.25" hidden="false" customHeight="true" outlineLevel="0" collapsed="false">
      <c r="A9" s="21"/>
      <c r="B9" s="21"/>
      <c r="C9" s="311"/>
      <c r="D9" s="311"/>
      <c r="E9" s="311"/>
      <c r="F9" s="311"/>
    </row>
    <row r="10" customFormat="false" ht="17.4" hidden="false" customHeight="false" outlineLevel="0" collapsed="false">
      <c r="A10" s="21"/>
      <c r="B10" s="21"/>
      <c r="C10" s="312"/>
      <c r="D10" s="21"/>
      <c r="E10" s="21"/>
      <c r="F10" s="21"/>
    </row>
    <row r="11" s="21" customFormat="true" ht="13.2" hidden="false" customHeight="false" outlineLevel="0" collapsed="false">
      <c r="E11" s="119" t="s">
        <v>656</v>
      </c>
      <c r="F11" s="119"/>
    </row>
    <row r="12" s="21" customFormat="true" ht="18" hidden="false" customHeight="true" outlineLevel="0" collapsed="false">
      <c r="A12" s="240" t="s">
        <v>748</v>
      </c>
      <c r="B12" s="241" t="s">
        <v>749</v>
      </c>
      <c r="C12" s="241"/>
      <c r="D12" s="241"/>
      <c r="E12" s="241"/>
      <c r="F12" s="241"/>
    </row>
    <row r="13" s="285" customFormat="true" ht="21.75" hidden="false" customHeight="true" outlineLevel="0" collapsed="false">
      <c r="A13" s="313"/>
      <c r="B13" s="299" t="s">
        <v>685</v>
      </c>
      <c r="C13" s="300" t="s">
        <v>659</v>
      </c>
      <c r="D13" s="14" t="str">
        <f aca="false">+CONCATENATE("INICIAL ",'DATOS IDENTIFICATIVOS'!$C$9-1)</f>
        <v>INICIAL 2020</v>
      </c>
      <c r="E13" s="14" t="str">
        <f aca="false">+CONCATENATE("PREVISION ",'DATOS IDENTIFICATIVOS'!$C$9)</f>
        <v>PREVISION 2021</v>
      </c>
      <c r="F13" s="14" t="s">
        <v>660</v>
      </c>
    </row>
    <row r="14" s="21" customFormat="true" ht="13.2" hidden="false" customHeight="false" outlineLevel="0" collapsed="false">
      <c r="A14" s="183" t="s">
        <v>750</v>
      </c>
      <c r="B14" s="314"/>
      <c r="C14" s="315"/>
      <c r="D14" s="316"/>
      <c r="E14" s="317"/>
      <c r="F14" s="318"/>
      <c r="G14" s="235" t="n">
        <f aca="false">+((MID('DATOS IDENTIFICATIVOS'!$C$10,1,2)/5+73)*1000-6500)+H14</f>
        <v>86120</v>
      </c>
      <c r="H14" s="21" t="n">
        <v>20</v>
      </c>
      <c r="I14" s="21" t="n">
        <f aca="false">+IF(ISERROR(VLOOKUP(B14,'Asignacion corrientes capital g'!$B$1:$C$20,2,FALSE()))=TRUE(),40000,VLOOKUP(B14,'Asignacion corrientes capital g'!$B$1:$C$20,2,FALSE()))</f>
        <v>40000</v>
      </c>
      <c r="J14" s="319" t="n">
        <f aca="false">+F14</f>
        <v>0</v>
      </c>
    </row>
    <row r="15" s="21" customFormat="true" ht="13.2" hidden="false" customHeight="false" outlineLevel="0" collapsed="false">
      <c r="A15" s="183" t="s">
        <v>751</v>
      </c>
      <c r="B15" s="287"/>
      <c r="C15" s="320"/>
      <c r="D15" s="321"/>
      <c r="E15" s="317"/>
      <c r="F15" s="321"/>
      <c r="G15" s="235" t="n">
        <f aca="false">+((MID('DATOS IDENTIFICATIVOS'!$C$10,1,2)/5+73)*1000-6500)+H15</f>
        <v>86121</v>
      </c>
      <c r="H15" s="21" t="n">
        <v>21</v>
      </c>
      <c r="I15" s="21" t="n">
        <f aca="false">+IF(ISERROR(VLOOKUP(B15,'Asignacion corrientes capital g'!$B$1:$C$20,2,FALSE()))=TRUE(),40000,VLOOKUP(B15,'Asignacion corrientes capital g'!$B$1:$C$20,2,FALSE()))</f>
        <v>40000</v>
      </c>
      <c r="J15" s="319" t="n">
        <f aca="false">+F15</f>
        <v>0</v>
      </c>
    </row>
    <row r="16" s="21" customFormat="true" ht="13.2" hidden="false" customHeight="false" outlineLevel="0" collapsed="false">
      <c r="A16" s="183" t="s">
        <v>752</v>
      </c>
      <c r="B16" s="287"/>
      <c r="C16" s="320"/>
      <c r="D16" s="321"/>
      <c r="E16" s="317"/>
      <c r="F16" s="321"/>
      <c r="G16" s="235" t="n">
        <f aca="false">+((MID('DATOS IDENTIFICATIVOS'!$C$10,1,2)/5+73)*1000-6500)+H16</f>
        <v>86122</v>
      </c>
      <c r="H16" s="21" t="n">
        <v>22</v>
      </c>
      <c r="I16" s="21" t="n">
        <f aca="false">+IF(ISERROR(VLOOKUP(B16,'Asignacion corrientes capital g'!$B$1:$C$20,2,FALSE()))=TRUE(),40000,VLOOKUP(B16,'Asignacion corrientes capital g'!$B$1:$C$20,2,FALSE()))</f>
        <v>40000</v>
      </c>
      <c r="J16" s="319" t="n">
        <f aca="false">+F16</f>
        <v>0</v>
      </c>
    </row>
    <row r="17" s="21" customFormat="true" ht="13.2" hidden="false" customHeight="false" outlineLevel="0" collapsed="false">
      <c r="A17" s="183" t="s">
        <v>753</v>
      </c>
      <c r="B17" s="287"/>
      <c r="C17" s="320"/>
      <c r="D17" s="321"/>
      <c r="E17" s="317"/>
      <c r="F17" s="321"/>
      <c r="G17" s="235" t="n">
        <f aca="false">+((MID('DATOS IDENTIFICATIVOS'!$C$10,1,2)/5+73)*1000-6500)+H17</f>
        <v>86123</v>
      </c>
      <c r="H17" s="21" t="n">
        <v>23</v>
      </c>
      <c r="I17" s="21" t="n">
        <f aca="false">+IF(ISERROR(VLOOKUP(B17,'Asignacion corrientes capital g'!$B$1:$C$20,2,FALSE()))=TRUE(),40000,VLOOKUP(B17,'Asignacion corrientes capital g'!$B$1:$C$20,2,FALSE()))</f>
        <v>40000</v>
      </c>
      <c r="J17" s="319" t="n">
        <f aca="false">+F17</f>
        <v>0</v>
      </c>
    </row>
    <row r="18" s="21" customFormat="true" ht="13.2" hidden="false" customHeight="false" outlineLevel="0" collapsed="false">
      <c r="A18" s="183" t="s">
        <v>754</v>
      </c>
      <c r="B18" s="287"/>
      <c r="C18" s="320"/>
      <c r="D18" s="321"/>
      <c r="E18" s="317"/>
      <c r="F18" s="321"/>
      <c r="G18" s="235" t="n">
        <f aca="false">+((MID('DATOS IDENTIFICATIVOS'!$C$10,1,2)/5+73)*1000-6500)+H18</f>
        <v>86124</v>
      </c>
      <c r="H18" s="21" t="n">
        <v>24</v>
      </c>
      <c r="I18" s="21" t="n">
        <f aca="false">+IF(ISERROR(VLOOKUP(B18,'Asignacion corrientes capital g'!$B$1:$C$20,2,FALSE()))=TRUE(),40000,VLOOKUP(B18,'Asignacion corrientes capital g'!$B$1:$C$20,2,FALSE()))</f>
        <v>40000</v>
      </c>
      <c r="J18" s="319" t="n">
        <f aca="false">+F18</f>
        <v>0</v>
      </c>
    </row>
    <row r="19" s="21" customFormat="true" ht="13.2" hidden="false" customHeight="false" outlineLevel="0" collapsed="false">
      <c r="A19" s="183" t="s">
        <v>755</v>
      </c>
      <c r="B19" s="287"/>
      <c r="C19" s="320"/>
      <c r="D19" s="321"/>
      <c r="E19" s="317"/>
      <c r="F19" s="321"/>
      <c r="G19" s="235" t="n">
        <f aca="false">+((MID('DATOS IDENTIFICATIVOS'!$C$10,1,2)/5+73)*1000-6500)+H19</f>
        <v>86125</v>
      </c>
      <c r="H19" s="21" t="n">
        <v>25</v>
      </c>
      <c r="I19" s="21" t="n">
        <f aca="false">+IF(ISERROR(VLOOKUP(B19,'Asignacion corrientes capital g'!$B$1:$C$20,2,FALSE()))=TRUE(),40000,VLOOKUP(B19,'Asignacion corrientes capital g'!$B$1:$C$20,2,FALSE()))</f>
        <v>40000</v>
      </c>
      <c r="J19" s="319" t="n">
        <f aca="false">+F19</f>
        <v>0</v>
      </c>
    </row>
    <row r="20" s="21" customFormat="true" ht="13.2" hidden="false" customHeight="false" outlineLevel="0" collapsed="false">
      <c r="A20" s="183" t="s">
        <v>756</v>
      </c>
      <c r="B20" s="287"/>
      <c r="C20" s="320"/>
      <c r="D20" s="321"/>
      <c r="E20" s="317"/>
      <c r="F20" s="321"/>
      <c r="G20" s="235" t="n">
        <f aca="false">+((MID('DATOS IDENTIFICATIVOS'!$C$10,1,2)/5+73)*1000-6500)+H20</f>
        <v>86126</v>
      </c>
      <c r="H20" s="21" t="n">
        <v>26</v>
      </c>
      <c r="I20" s="21" t="n">
        <f aca="false">+IF(ISERROR(VLOOKUP(B20,'Asignacion corrientes capital g'!$B$1:$C$20,2,FALSE()))=TRUE(),40000,VLOOKUP(B20,'Asignacion corrientes capital g'!$B$1:$C$20,2,FALSE()))</f>
        <v>40000</v>
      </c>
      <c r="J20" s="319" t="n">
        <f aca="false">+F20</f>
        <v>0</v>
      </c>
    </row>
    <row r="21" s="21" customFormat="true" ht="13.2" hidden="false" customHeight="false" outlineLevel="0" collapsed="false">
      <c r="A21" s="183" t="s">
        <v>757</v>
      </c>
      <c r="B21" s="287"/>
      <c r="C21" s="320"/>
      <c r="D21" s="321"/>
      <c r="E21" s="317"/>
      <c r="F21" s="321"/>
      <c r="G21" s="235" t="n">
        <f aca="false">+((MID('DATOS IDENTIFICATIVOS'!$C$10,1,2)/5+73)*1000-6500)+H21</f>
        <v>86127</v>
      </c>
      <c r="H21" s="21" t="n">
        <v>27</v>
      </c>
      <c r="I21" s="21" t="n">
        <f aca="false">+IF(ISERROR(VLOOKUP(B21,'Asignacion corrientes capital g'!$B$1:$C$20,2,FALSE()))=TRUE(),40000,VLOOKUP(B21,'Asignacion corrientes capital g'!$B$1:$C$20,2,FALSE()))</f>
        <v>40000</v>
      </c>
      <c r="J21" s="319" t="n">
        <f aca="false">+F21</f>
        <v>0</v>
      </c>
    </row>
    <row r="22" s="21" customFormat="true" ht="13.2" hidden="false" customHeight="false" outlineLevel="0" collapsed="false">
      <c r="A22" s="183" t="s">
        <v>758</v>
      </c>
      <c r="B22" s="287"/>
      <c r="C22" s="320"/>
      <c r="D22" s="321"/>
      <c r="E22" s="317"/>
      <c r="F22" s="321"/>
      <c r="G22" s="235" t="n">
        <f aca="false">+((MID('DATOS IDENTIFICATIVOS'!$C$10,1,2)/5+73)*1000-6500)+H22</f>
        <v>86128</v>
      </c>
      <c r="H22" s="21" t="n">
        <v>28</v>
      </c>
      <c r="I22" s="21" t="n">
        <f aca="false">+IF(ISERROR(VLOOKUP(B22,'Asignacion corrientes capital g'!$B$1:$C$20,2,FALSE()))=TRUE(),40000,VLOOKUP(B22,'Asignacion corrientes capital g'!$B$1:$C$20,2,FALSE()))</f>
        <v>40000</v>
      </c>
      <c r="J22" s="319" t="n">
        <f aca="false">+F22</f>
        <v>0</v>
      </c>
    </row>
    <row r="23" s="21" customFormat="true" ht="13.2" hidden="false" customHeight="false" outlineLevel="0" collapsed="false">
      <c r="A23" s="183" t="s">
        <v>759</v>
      </c>
      <c r="B23" s="287"/>
      <c r="C23" s="320"/>
      <c r="D23" s="321"/>
      <c r="E23" s="317"/>
      <c r="F23" s="321"/>
      <c r="G23" s="235" t="n">
        <f aca="false">+((MID('DATOS IDENTIFICATIVOS'!$C$10,1,2)/5+73)*1000-6500)+H23</f>
        <v>86129</v>
      </c>
      <c r="H23" s="21" t="n">
        <v>29</v>
      </c>
      <c r="I23" s="21" t="n">
        <f aca="false">+IF(ISERROR(VLOOKUP(B23,'Asignacion corrientes capital g'!$B$1:$C$20,2,FALSE()))=TRUE(),40000,VLOOKUP(B23,'Asignacion corrientes capital g'!$B$1:$C$20,2,FALSE()))</f>
        <v>40000</v>
      </c>
      <c r="J23" s="319" t="n">
        <f aca="false">+F23</f>
        <v>0</v>
      </c>
    </row>
    <row r="24" s="21" customFormat="true" ht="13.2" hidden="false" customHeight="false" outlineLevel="0" collapsed="false">
      <c r="A24" s="183" t="s">
        <v>760</v>
      </c>
      <c r="B24" s="287"/>
      <c r="C24" s="320"/>
      <c r="D24" s="321"/>
      <c r="E24" s="317"/>
      <c r="F24" s="321"/>
      <c r="G24" s="235" t="n">
        <f aca="false">+((MID('DATOS IDENTIFICATIVOS'!$C$10,1,2)/5+73)*1000-6500)+H24</f>
        <v>86130</v>
      </c>
      <c r="H24" s="21" t="n">
        <v>30</v>
      </c>
      <c r="I24" s="21" t="n">
        <f aca="false">+IF(ISERROR(VLOOKUP(B24,'Asignacion corrientes capital g'!$B$1:$C$20,2,FALSE()))=TRUE(),40000,VLOOKUP(B24,'Asignacion corrientes capital g'!$B$1:$C$20,2,FALSE()))</f>
        <v>40000</v>
      </c>
      <c r="J24" s="319" t="n">
        <f aca="false">+F24</f>
        <v>0</v>
      </c>
    </row>
    <row r="25" s="21" customFormat="true" ht="13.2" hidden="false" customHeight="false" outlineLevel="0" collapsed="false">
      <c r="A25" s="183" t="s">
        <v>761</v>
      </c>
      <c r="B25" s="287"/>
      <c r="C25" s="320"/>
      <c r="D25" s="321"/>
      <c r="E25" s="317"/>
      <c r="F25" s="321"/>
      <c r="G25" s="235" t="n">
        <f aca="false">+((MID('DATOS IDENTIFICATIVOS'!$C$10,1,2)/5+73)*1000-6500)+H25</f>
        <v>86131</v>
      </c>
      <c r="H25" s="21" t="n">
        <v>31</v>
      </c>
      <c r="I25" s="21" t="n">
        <f aca="false">+IF(ISERROR(VLOOKUP(B25,'Asignacion corrientes capital g'!$B$1:$C$20,2,FALSE()))=TRUE(),40000,VLOOKUP(B25,'Asignacion corrientes capital g'!$B$1:$C$20,2,FALSE()))</f>
        <v>40000</v>
      </c>
      <c r="J25" s="319" t="n">
        <f aca="false">+F25</f>
        <v>0</v>
      </c>
    </row>
    <row r="26" s="21" customFormat="true" ht="13.2" hidden="false" customHeight="false" outlineLevel="0" collapsed="false">
      <c r="A26" s="183" t="s">
        <v>762</v>
      </c>
      <c r="B26" s="287"/>
      <c r="C26" s="320"/>
      <c r="D26" s="321"/>
      <c r="E26" s="317"/>
      <c r="F26" s="321"/>
      <c r="G26" s="235" t="n">
        <f aca="false">+((MID('DATOS IDENTIFICATIVOS'!$C$10,1,2)/5+73)*1000-6500)+H26</f>
        <v>86132</v>
      </c>
      <c r="H26" s="21" t="n">
        <v>32</v>
      </c>
      <c r="I26" s="21" t="n">
        <f aca="false">+IF(ISERROR(VLOOKUP(B26,'Asignacion corrientes capital g'!$B$1:$C$20,2,FALSE()))=TRUE(),40000,VLOOKUP(B26,'Asignacion corrientes capital g'!$B$1:$C$20,2,FALSE()))</f>
        <v>40000</v>
      </c>
      <c r="J26" s="319" t="n">
        <f aca="false">+F26</f>
        <v>0</v>
      </c>
    </row>
    <row r="27" s="21" customFormat="true" ht="13.2" hidden="false" customHeight="false" outlineLevel="0" collapsed="false">
      <c r="A27" s="183" t="s">
        <v>763</v>
      </c>
      <c r="B27" s="287"/>
      <c r="C27" s="320"/>
      <c r="D27" s="321"/>
      <c r="E27" s="317"/>
      <c r="F27" s="321"/>
      <c r="G27" s="235" t="n">
        <f aca="false">+((MID('DATOS IDENTIFICATIVOS'!$C$10,1,2)/5+73)*1000-6500)+H27</f>
        <v>86133</v>
      </c>
      <c r="H27" s="21" t="n">
        <v>33</v>
      </c>
      <c r="I27" s="21" t="n">
        <f aca="false">+IF(ISERROR(VLOOKUP(B27,'Asignacion corrientes capital g'!$B$1:$C$20,2,FALSE()))=TRUE(),40000,VLOOKUP(B27,'Asignacion corrientes capital g'!$B$1:$C$20,2,FALSE()))</f>
        <v>40000</v>
      </c>
      <c r="J27" s="319" t="n">
        <f aca="false">+F27</f>
        <v>0</v>
      </c>
    </row>
    <row r="28" s="21" customFormat="true" ht="13.2" hidden="false" customHeight="false" outlineLevel="0" collapsed="false">
      <c r="A28" s="183" t="s">
        <v>764</v>
      </c>
      <c r="B28" s="287"/>
      <c r="C28" s="320"/>
      <c r="D28" s="321"/>
      <c r="E28" s="317"/>
      <c r="F28" s="321"/>
      <c r="G28" s="235" t="n">
        <f aca="false">+((MID('DATOS IDENTIFICATIVOS'!$C$10,1,2)/5+73)*1000-6500)+H28</f>
        <v>86134</v>
      </c>
      <c r="H28" s="21" t="n">
        <v>34</v>
      </c>
      <c r="I28" s="21" t="n">
        <f aca="false">+IF(ISERROR(VLOOKUP(B28,'Asignacion corrientes capital g'!$B$1:$C$20,2,FALSE()))=TRUE(),40000,VLOOKUP(B28,'Asignacion corrientes capital g'!$B$1:$C$20,2,FALSE()))</f>
        <v>40000</v>
      </c>
      <c r="J28" s="319" t="n">
        <f aca="false">+F28</f>
        <v>0</v>
      </c>
    </row>
    <row r="29" s="21" customFormat="true" ht="13.2" hidden="false" customHeight="false" outlineLevel="0" collapsed="false">
      <c r="A29" s="183" t="s">
        <v>765</v>
      </c>
      <c r="B29" s="287"/>
      <c r="C29" s="320"/>
      <c r="D29" s="321"/>
      <c r="E29" s="317"/>
      <c r="F29" s="321"/>
      <c r="G29" s="235" t="n">
        <f aca="false">+((MID('DATOS IDENTIFICATIVOS'!$C$10,1,2)/5+73)*1000-6500)+H29</f>
        <v>86135</v>
      </c>
      <c r="H29" s="21" t="n">
        <v>35</v>
      </c>
      <c r="I29" s="21" t="n">
        <f aca="false">+IF(ISERROR(VLOOKUP(B29,'Asignacion corrientes capital g'!$B$1:$C$20,2,FALSE()))=TRUE(),40000,VLOOKUP(B29,'Asignacion corrientes capital g'!$B$1:$C$20,2,FALSE()))</f>
        <v>40000</v>
      </c>
      <c r="J29" s="319" t="n">
        <f aca="false">+F29</f>
        <v>0</v>
      </c>
    </row>
    <row r="30" s="21" customFormat="true" ht="13.2" hidden="false" customHeight="false" outlineLevel="0" collapsed="false">
      <c r="A30" s="183" t="s">
        <v>766</v>
      </c>
      <c r="B30" s="287"/>
      <c r="C30" s="320"/>
      <c r="D30" s="321"/>
      <c r="E30" s="317"/>
      <c r="F30" s="321"/>
      <c r="G30" s="235" t="n">
        <f aca="false">+((MID('DATOS IDENTIFICATIVOS'!$C$10,1,2)/5+73)*1000-6500)+H30</f>
        <v>86136</v>
      </c>
      <c r="H30" s="21" t="n">
        <v>36</v>
      </c>
      <c r="I30" s="21" t="n">
        <f aca="false">+IF(ISERROR(VLOOKUP(B30,'Asignacion corrientes capital g'!$B$1:$C$20,2,FALSE()))=TRUE(),40000,VLOOKUP(B30,'Asignacion corrientes capital g'!$B$1:$C$20,2,FALSE()))</f>
        <v>40000</v>
      </c>
      <c r="J30" s="319" t="n">
        <f aca="false">+F30</f>
        <v>0</v>
      </c>
    </row>
    <row r="31" s="21" customFormat="true" ht="13.2" hidden="false" customHeight="false" outlineLevel="0" collapsed="false">
      <c r="A31" s="183" t="s">
        <v>767</v>
      </c>
      <c r="B31" s="287"/>
      <c r="C31" s="320"/>
      <c r="D31" s="321"/>
      <c r="E31" s="317"/>
      <c r="F31" s="321"/>
      <c r="G31" s="235" t="n">
        <f aca="false">+((MID('DATOS IDENTIFICATIVOS'!$C$10,1,2)/5+73)*1000-6500)+H31</f>
        <v>86137</v>
      </c>
      <c r="H31" s="21" t="n">
        <v>37</v>
      </c>
      <c r="I31" s="21" t="n">
        <f aca="false">+IF(ISERROR(VLOOKUP(B31,'Asignacion corrientes capital g'!$B$1:$C$20,2,FALSE()))=TRUE(),40000,VLOOKUP(B31,'Asignacion corrientes capital g'!$B$1:$C$20,2,FALSE()))</f>
        <v>40000</v>
      </c>
      <c r="J31" s="319" t="n">
        <f aca="false">+F31</f>
        <v>0</v>
      </c>
    </row>
    <row r="32" s="21" customFormat="true" ht="13.2" hidden="false" customHeight="false" outlineLevel="0" collapsed="false">
      <c r="A32" s="183" t="s">
        <v>768</v>
      </c>
      <c r="B32" s="287"/>
      <c r="C32" s="320"/>
      <c r="D32" s="321"/>
      <c r="E32" s="317"/>
      <c r="F32" s="321"/>
      <c r="G32" s="235" t="n">
        <f aca="false">+((MID('DATOS IDENTIFICATIVOS'!$C$10,1,2)/5+73)*1000-6500)+H32</f>
        <v>86138</v>
      </c>
      <c r="H32" s="21" t="n">
        <v>38</v>
      </c>
      <c r="I32" s="21" t="n">
        <f aca="false">+IF(ISERROR(VLOOKUP(B32,'Asignacion corrientes capital g'!$B$1:$C$20,2,FALSE()))=TRUE(),40000,VLOOKUP(B32,'Asignacion corrientes capital g'!$B$1:$C$20,2,FALSE()))</f>
        <v>40000</v>
      </c>
      <c r="J32" s="319" t="n">
        <f aca="false">+F32</f>
        <v>0</v>
      </c>
    </row>
    <row r="33" s="21" customFormat="true" ht="13.2" hidden="false" customHeight="false" outlineLevel="0" collapsed="false">
      <c r="A33" s="183" t="s">
        <v>769</v>
      </c>
      <c r="B33" s="287"/>
      <c r="C33" s="320"/>
      <c r="D33" s="321"/>
      <c r="E33" s="317"/>
      <c r="F33" s="321"/>
      <c r="G33" s="235" t="n">
        <f aca="false">+((MID('DATOS IDENTIFICATIVOS'!$C$10,1,2)/5+73)*1000-6500)+H33</f>
        <v>86139</v>
      </c>
      <c r="H33" s="21" t="n">
        <v>39</v>
      </c>
      <c r="I33" s="21" t="n">
        <f aca="false">+IF(ISERROR(VLOOKUP(B33,'Asignacion corrientes capital g'!$B$1:$C$20,2,FALSE()))=TRUE(),40000,VLOOKUP(B33,'Asignacion corrientes capital g'!$B$1:$C$20,2,FALSE()))</f>
        <v>40000</v>
      </c>
      <c r="J33" s="319" t="n">
        <f aca="false">+F33</f>
        <v>0</v>
      </c>
    </row>
    <row r="34" s="21" customFormat="true" ht="13.2" hidden="false" customHeight="false" outlineLevel="0" collapsed="false">
      <c r="A34" s="213"/>
      <c r="B34" s="287"/>
      <c r="C34" s="320"/>
      <c r="D34" s="321"/>
      <c r="E34" s="317"/>
      <c r="F34" s="321"/>
      <c r="G34" s="235" t="n">
        <f aca="false">+((MID('DATOS IDENTIFICATIVOS'!$C$10,1,2)/5+73)*1000-6500)+H34</f>
        <v>86140</v>
      </c>
      <c r="H34" s="21" t="n">
        <v>40</v>
      </c>
      <c r="I34" s="21" t="n">
        <f aca="false">+IF(ISERROR(VLOOKUP(B34,'Asignacion corrientes capital g'!$B$1:$C$20,2,FALSE()))=TRUE(),40000,VLOOKUP(B34,'Asignacion corrientes capital g'!$B$1:$C$20,2,FALSE()))</f>
        <v>40000</v>
      </c>
      <c r="J34" s="319" t="n">
        <f aca="false">+F34</f>
        <v>0</v>
      </c>
    </row>
    <row r="35" s="21" customFormat="true" ht="13.2" hidden="false" customHeight="false" outlineLevel="0" collapsed="false">
      <c r="A35" s="322"/>
      <c r="B35" s="287"/>
      <c r="C35" s="320"/>
      <c r="D35" s="321"/>
      <c r="E35" s="317"/>
      <c r="F35" s="321"/>
      <c r="G35" s="235" t="n">
        <f aca="false">+((MID('DATOS IDENTIFICATIVOS'!$C$10,1,2)/5+73)*1000-6500)+H35</f>
        <v>86141</v>
      </c>
      <c r="H35" s="21" t="n">
        <v>41</v>
      </c>
      <c r="I35" s="21" t="n">
        <f aca="false">+IF(ISERROR(VLOOKUP(B35,'Asignacion corrientes capital g'!$B$1:$C$20,2,FALSE()))=TRUE(),40000,VLOOKUP(B35,'Asignacion corrientes capital g'!$B$1:$C$20,2,FALSE()))</f>
        <v>40000</v>
      </c>
      <c r="J35" s="319" t="n">
        <f aca="false">+F35</f>
        <v>0</v>
      </c>
    </row>
    <row r="36" s="21" customFormat="true" ht="13.2" hidden="false" customHeight="false" outlineLevel="0" collapsed="false">
      <c r="A36" s="322"/>
      <c r="B36" s="287"/>
      <c r="C36" s="320"/>
      <c r="D36" s="321"/>
      <c r="E36" s="317"/>
      <c r="F36" s="321"/>
      <c r="G36" s="235" t="n">
        <f aca="false">+((MID('DATOS IDENTIFICATIVOS'!$C$10,1,2)/5+73)*1000-6500)+H36</f>
        <v>86142</v>
      </c>
      <c r="H36" s="21" t="n">
        <v>42</v>
      </c>
      <c r="I36" s="21" t="n">
        <f aca="false">+IF(ISERROR(VLOOKUP(B36,'Asignacion corrientes capital g'!$B$1:$C$20,2,FALSE()))=TRUE(),40000,VLOOKUP(B36,'Asignacion corrientes capital g'!$B$1:$C$20,2,FALSE()))</f>
        <v>40000</v>
      </c>
      <c r="J36" s="319" t="n">
        <f aca="false">+F36</f>
        <v>0</v>
      </c>
    </row>
    <row r="37" s="21" customFormat="true" ht="13.2" hidden="false" customHeight="false" outlineLevel="0" collapsed="false">
      <c r="A37" s="322"/>
      <c r="B37" s="287"/>
      <c r="C37" s="320"/>
      <c r="D37" s="321"/>
      <c r="E37" s="317"/>
      <c r="F37" s="321"/>
      <c r="G37" s="235" t="n">
        <f aca="false">+((MID('DATOS IDENTIFICATIVOS'!$C$10,1,2)/5+73)*1000-6500)+H37</f>
        <v>86143</v>
      </c>
      <c r="H37" s="21" t="n">
        <v>43</v>
      </c>
      <c r="I37" s="21" t="n">
        <f aca="false">+IF(ISERROR(VLOOKUP(B37,'Asignacion corrientes capital g'!$B$1:$C$20,2,FALSE()))=TRUE(),40000,VLOOKUP(B37,'Asignacion corrientes capital g'!$B$1:$C$20,2,FALSE()))</f>
        <v>40000</v>
      </c>
      <c r="J37" s="319" t="n">
        <f aca="false">+F37</f>
        <v>0</v>
      </c>
    </row>
    <row r="38" s="21" customFormat="true" ht="13.2" hidden="false" customHeight="false" outlineLevel="0" collapsed="false">
      <c r="A38" s="322"/>
      <c r="B38" s="287"/>
      <c r="C38" s="320"/>
      <c r="D38" s="321"/>
      <c r="E38" s="317"/>
      <c r="F38" s="321"/>
      <c r="G38" s="235" t="n">
        <f aca="false">+((MID('DATOS IDENTIFICATIVOS'!$C$10,1,2)/5+73)*1000-6500)+H38</f>
        <v>86144</v>
      </c>
      <c r="H38" s="21" t="n">
        <v>44</v>
      </c>
      <c r="I38" s="21" t="n">
        <f aca="false">+IF(ISERROR(VLOOKUP(B38,'Asignacion corrientes capital g'!$B$1:$C$20,2,FALSE()))=TRUE(),40000,VLOOKUP(B38,'Asignacion corrientes capital g'!$B$1:$C$20,2,FALSE()))</f>
        <v>40000</v>
      </c>
      <c r="J38" s="319" t="n">
        <f aca="false">+F38</f>
        <v>0</v>
      </c>
    </row>
    <row r="39" s="21" customFormat="true" ht="13.2" hidden="false" customHeight="false" outlineLevel="0" collapsed="false">
      <c r="A39" s="322"/>
      <c r="B39" s="287"/>
      <c r="C39" s="320"/>
      <c r="D39" s="321"/>
      <c r="E39" s="317"/>
      <c r="F39" s="321"/>
      <c r="G39" s="235" t="n">
        <f aca="false">+((MID('DATOS IDENTIFICATIVOS'!$C$10,1,2)/5+73)*1000-6500)+H39</f>
        <v>86145</v>
      </c>
      <c r="H39" s="21" t="n">
        <v>45</v>
      </c>
      <c r="I39" s="21" t="n">
        <f aca="false">+IF(ISERROR(VLOOKUP(B39,'Asignacion corrientes capital g'!$B$1:$C$20,2,FALSE()))=TRUE(),40000,VLOOKUP(B39,'Asignacion corrientes capital g'!$B$1:$C$20,2,FALSE()))</f>
        <v>40000</v>
      </c>
      <c r="J39" s="319" t="n">
        <f aca="false">+F39</f>
        <v>0</v>
      </c>
    </row>
    <row r="40" s="21" customFormat="true" ht="13.2" hidden="false" customHeight="false" outlineLevel="0" collapsed="false">
      <c r="A40" s="322"/>
      <c r="B40" s="287"/>
      <c r="C40" s="320"/>
      <c r="D40" s="321"/>
      <c r="E40" s="317"/>
      <c r="F40" s="321"/>
      <c r="G40" s="235" t="n">
        <f aca="false">+((MID('DATOS IDENTIFICATIVOS'!$C$10,1,2)/5+73)*1000-6500)+H40</f>
        <v>86146</v>
      </c>
      <c r="H40" s="21" t="n">
        <v>46</v>
      </c>
      <c r="I40" s="21" t="n">
        <f aca="false">+IF(ISERROR(VLOOKUP(B40,'Asignacion corrientes capital g'!$B$1:$C$20,2,FALSE()))=TRUE(),40000,VLOOKUP(B40,'Asignacion corrientes capital g'!$B$1:$C$20,2,FALSE()))</f>
        <v>40000</v>
      </c>
      <c r="J40" s="319" t="n">
        <f aca="false">+F40</f>
        <v>0</v>
      </c>
    </row>
    <row r="41" s="21" customFormat="true" ht="13.2" hidden="false" customHeight="false" outlineLevel="0" collapsed="false">
      <c r="A41" s="322"/>
      <c r="B41" s="287"/>
      <c r="C41" s="320"/>
      <c r="D41" s="321"/>
      <c r="E41" s="317"/>
      <c r="F41" s="321"/>
      <c r="G41" s="235" t="n">
        <f aca="false">+((MID('DATOS IDENTIFICATIVOS'!$C$10,1,2)/5+73)*1000-6500)+H41</f>
        <v>86147</v>
      </c>
      <c r="H41" s="21" t="n">
        <v>47</v>
      </c>
      <c r="I41" s="21" t="n">
        <f aca="false">+IF(ISERROR(VLOOKUP(B41,'Asignacion corrientes capital g'!$B$1:$C$20,2,FALSE()))=TRUE(),40000,VLOOKUP(B41,'Asignacion corrientes capital g'!$B$1:$C$20,2,FALSE()))</f>
        <v>40000</v>
      </c>
      <c r="J41" s="319" t="n">
        <f aca="false">+F41</f>
        <v>0</v>
      </c>
    </row>
    <row r="42" s="21" customFormat="true" ht="13.2" hidden="false" customHeight="false" outlineLevel="0" collapsed="false">
      <c r="A42" s="322"/>
      <c r="B42" s="287"/>
      <c r="C42" s="320"/>
      <c r="D42" s="321"/>
      <c r="E42" s="317"/>
      <c r="F42" s="321"/>
      <c r="G42" s="235" t="n">
        <f aca="false">+((MID('DATOS IDENTIFICATIVOS'!$C$10,1,2)/5+73)*1000-6500)+H42</f>
        <v>86148</v>
      </c>
      <c r="H42" s="21" t="n">
        <v>48</v>
      </c>
      <c r="I42" s="21" t="n">
        <f aca="false">+IF(ISERROR(VLOOKUP(B42,'Asignacion corrientes capital g'!$B$1:$C$20,2,FALSE()))=TRUE(),40000,VLOOKUP(B42,'Asignacion corrientes capital g'!$B$1:$C$20,2,FALSE()))</f>
        <v>40000</v>
      </c>
      <c r="J42" s="319" t="n">
        <f aca="false">+F42</f>
        <v>0</v>
      </c>
    </row>
    <row r="43" s="21" customFormat="true" ht="13.2" hidden="false" customHeight="false" outlineLevel="0" collapsed="false">
      <c r="A43" s="322"/>
      <c r="B43" s="287"/>
      <c r="C43" s="320"/>
      <c r="D43" s="321"/>
      <c r="E43" s="317"/>
      <c r="F43" s="321"/>
      <c r="G43" s="235" t="n">
        <f aca="false">+((MID('DATOS IDENTIFICATIVOS'!$C$10,1,2)/5+73)*1000-6500)+H43</f>
        <v>86149</v>
      </c>
      <c r="H43" s="21" t="n">
        <v>49</v>
      </c>
      <c r="I43" s="21" t="n">
        <f aca="false">+IF(ISERROR(VLOOKUP(B43,'Asignacion corrientes capital g'!$B$1:$C$20,2,FALSE()))=TRUE(),40000,VLOOKUP(B43,'Asignacion corrientes capital g'!$B$1:$C$20,2,FALSE()))</f>
        <v>40000</v>
      </c>
      <c r="J43" s="319" t="n">
        <f aca="false">+F43</f>
        <v>0</v>
      </c>
    </row>
    <row r="44" s="21" customFormat="true" ht="13.2" hidden="false" customHeight="false" outlineLevel="0" collapsed="false">
      <c r="A44" s="322"/>
      <c r="B44" s="287"/>
      <c r="C44" s="320"/>
      <c r="D44" s="321"/>
      <c r="E44" s="317"/>
      <c r="F44" s="321"/>
      <c r="G44" s="235" t="n">
        <f aca="false">+((MID('DATOS IDENTIFICATIVOS'!$C$10,1,2)/5+73)*1000-6500)+H44</f>
        <v>86150</v>
      </c>
      <c r="H44" s="21" t="n">
        <v>50</v>
      </c>
      <c r="I44" s="21" t="n">
        <f aca="false">+IF(ISERROR(VLOOKUP(B44,'Asignacion corrientes capital g'!$B$1:$C$20,2,FALSE()))=TRUE(),40000,VLOOKUP(B44,'Asignacion corrientes capital g'!$B$1:$C$20,2,FALSE()))</f>
        <v>40000</v>
      </c>
      <c r="J44" s="319" t="n">
        <f aca="false">+F44</f>
        <v>0</v>
      </c>
    </row>
    <row r="45" s="21" customFormat="true" ht="13.2" hidden="false" customHeight="false" outlineLevel="0" collapsed="false">
      <c r="A45" s="322"/>
      <c r="B45" s="287"/>
      <c r="C45" s="320"/>
      <c r="D45" s="321"/>
      <c r="E45" s="317"/>
      <c r="F45" s="321"/>
      <c r="G45" s="235" t="n">
        <f aca="false">+((MID('DATOS IDENTIFICATIVOS'!$C$10,1,2)/5+73)*1000-6500)+H45</f>
        <v>86151</v>
      </c>
      <c r="H45" s="21" t="n">
        <v>51</v>
      </c>
      <c r="I45" s="21" t="n">
        <f aca="false">+IF(ISERROR(VLOOKUP(B45,'Asignacion corrientes capital g'!$B$1:$C$20,2,FALSE()))=TRUE(),40000,VLOOKUP(B45,'Asignacion corrientes capital g'!$B$1:$C$20,2,FALSE()))</f>
        <v>40000</v>
      </c>
      <c r="J45" s="319" t="n">
        <f aca="false">+F45</f>
        <v>0</v>
      </c>
    </row>
    <row r="46" s="21" customFormat="true" ht="13.2" hidden="false" customHeight="false" outlineLevel="0" collapsed="false">
      <c r="A46" s="322"/>
      <c r="B46" s="287"/>
      <c r="C46" s="320"/>
      <c r="D46" s="321"/>
      <c r="E46" s="317"/>
      <c r="F46" s="321"/>
      <c r="G46" s="235" t="n">
        <f aca="false">+((MID('DATOS IDENTIFICATIVOS'!$C$10,1,2)/5+73)*1000-6500)+H46</f>
        <v>86152</v>
      </c>
      <c r="H46" s="21" t="n">
        <v>52</v>
      </c>
      <c r="I46" s="21" t="n">
        <f aca="false">+IF(ISERROR(VLOOKUP(B46,'Asignacion corrientes capital g'!$B$1:$C$20,2,FALSE()))=TRUE(),40000,VLOOKUP(B46,'Asignacion corrientes capital g'!$B$1:$C$20,2,FALSE()))</f>
        <v>40000</v>
      </c>
      <c r="J46" s="319" t="n">
        <f aca="false">+F46</f>
        <v>0</v>
      </c>
    </row>
    <row r="47" s="21" customFormat="true" ht="13.2" hidden="false" customHeight="false" outlineLevel="0" collapsed="false">
      <c r="A47" s="322"/>
      <c r="B47" s="287"/>
      <c r="C47" s="320"/>
      <c r="D47" s="321"/>
      <c r="E47" s="317"/>
      <c r="F47" s="321"/>
      <c r="G47" s="235" t="n">
        <f aca="false">+((MID('DATOS IDENTIFICATIVOS'!$C$10,1,2)/5+73)*1000-6500)+H47</f>
        <v>86153</v>
      </c>
      <c r="H47" s="21" t="n">
        <v>53</v>
      </c>
      <c r="I47" s="21" t="n">
        <f aca="false">+IF(ISERROR(VLOOKUP(B47,'Asignacion corrientes capital g'!$B$1:$C$20,2,FALSE()))=TRUE(),40000,VLOOKUP(B47,'Asignacion corrientes capital g'!$B$1:$C$20,2,FALSE()))</f>
        <v>40000</v>
      </c>
      <c r="J47" s="319" t="n">
        <f aca="false">+F47</f>
        <v>0</v>
      </c>
    </row>
    <row r="48" s="21" customFormat="true" ht="13.2" hidden="false" customHeight="false" outlineLevel="0" collapsed="false">
      <c r="A48" s="322"/>
      <c r="B48" s="287"/>
      <c r="C48" s="320"/>
      <c r="D48" s="321"/>
      <c r="E48" s="317"/>
      <c r="F48" s="321"/>
      <c r="G48" s="235" t="n">
        <f aca="false">+((MID('DATOS IDENTIFICATIVOS'!$C$10,1,2)/5+73)*1000-6500)+H48</f>
        <v>86154</v>
      </c>
      <c r="H48" s="21" t="n">
        <v>54</v>
      </c>
      <c r="I48" s="21" t="n">
        <f aca="false">+IF(ISERROR(VLOOKUP(B48,'Asignacion corrientes capital g'!$B$1:$C$20,2,FALSE()))=TRUE(),40000,VLOOKUP(B48,'Asignacion corrientes capital g'!$B$1:$C$20,2,FALSE()))</f>
        <v>40000</v>
      </c>
      <c r="J48" s="319" t="n">
        <f aca="false">+F48</f>
        <v>0</v>
      </c>
    </row>
    <row r="49" s="21" customFormat="true" ht="13.2" hidden="false" customHeight="false" outlineLevel="0" collapsed="false">
      <c r="A49" s="322"/>
      <c r="B49" s="287"/>
      <c r="C49" s="320"/>
      <c r="D49" s="321"/>
      <c r="E49" s="317"/>
      <c r="F49" s="321"/>
      <c r="G49" s="235" t="n">
        <f aca="false">+((MID('DATOS IDENTIFICATIVOS'!$C$10,1,2)/5+73)*1000-6500)+H49</f>
        <v>86155</v>
      </c>
      <c r="H49" s="21" t="n">
        <v>55</v>
      </c>
      <c r="I49" s="21" t="n">
        <f aca="false">+IF(ISERROR(VLOOKUP(B49,'Asignacion corrientes capital g'!$B$1:$C$20,2,FALSE()))=TRUE(),40000,VLOOKUP(B49,'Asignacion corrientes capital g'!$B$1:$C$20,2,FALSE()))</f>
        <v>40000</v>
      </c>
      <c r="J49" s="319" t="n">
        <f aca="false">+F49</f>
        <v>0</v>
      </c>
    </row>
    <row r="50" s="21" customFormat="true" ht="13.2" hidden="false" customHeight="false" outlineLevel="0" collapsed="false">
      <c r="A50" s="322"/>
      <c r="B50" s="287"/>
      <c r="C50" s="320"/>
      <c r="D50" s="321"/>
      <c r="E50" s="317"/>
      <c r="F50" s="321"/>
      <c r="G50" s="235" t="n">
        <f aca="false">+((MID('DATOS IDENTIFICATIVOS'!$C$10,1,2)/5+73)*1000-6500)+H50</f>
        <v>86156</v>
      </c>
      <c r="H50" s="21" t="n">
        <v>56</v>
      </c>
      <c r="I50" s="21" t="n">
        <f aca="false">+IF(ISERROR(VLOOKUP(B50,'Asignacion corrientes capital g'!$B$1:$C$20,2,FALSE()))=TRUE(),40000,VLOOKUP(B50,'Asignacion corrientes capital g'!$B$1:$C$20,2,FALSE()))</f>
        <v>40000</v>
      </c>
      <c r="J50" s="319" t="n">
        <f aca="false">+F50</f>
        <v>0</v>
      </c>
    </row>
    <row r="51" s="21" customFormat="true" ht="13.2" hidden="false" customHeight="false" outlineLevel="0" collapsed="false">
      <c r="A51" s="322"/>
      <c r="B51" s="287"/>
      <c r="C51" s="320"/>
      <c r="D51" s="321"/>
      <c r="E51" s="317"/>
      <c r="F51" s="321"/>
      <c r="G51" s="235" t="n">
        <f aca="false">+((MID('DATOS IDENTIFICATIVOS'!$C$10,1,2)/5+73)*1000-6500)+H51</f>
        <v>86157</v>
      </c>
      <c r="H51" s="21" t="n">
        <v>57</v>
      </c>
      <c r="I51" s="21" t="n">
        <f aca="false">+IF(ISERROR(VLOOKUP(B51,'Asignacion corrientes capital g'!$B$1:$C$20,2,FALSE()))=TRUE(),40000,VLOOKUP(B51,'Asignacion corrientes capital g'!$B$1:$C$20,2,FALSE()))</f>
        <v>40000</v>
      </c>
      <c r="J51" s="319" t="n">
        <f aca="false">+F51</f>
        <v>0</v>
      </c>
    </row>
    <row r="52" s="21" customFormat="true" ht="13.2" hidden="false" customHeight="false" outlineLevel="0" collapsed="false">
      <c r="A52" s="322"/>
      <c r="B52" s="287"/>
      <c r="C52" s="320"/>
      <c r="D52" s="321"/>
      <c r="E52" s="317"/>
      <c r="F52" s="321"/>
      <c r="G52" s="235" t="n">
        <f aca="false">+((MID('DATOS IDENTIFICATIVOS'!$C$10,1,2)/5+73)*1000-6500)+H52</f>
        <v>86158</v>
      </c>
      <c r="H52" s="21" t="n">
        <v>58</v>
      </c>
      <c r="I52" s="21" t="n">
        <f aca="false">+IF(ISERROR(VLOOKUP(B52,'Asignacion corrientes capital g'!$B$1:$C$20,2,FALSE()))=TRUE(),40000,VLOOKUP(B52,'Asignacion corrientes capital g'!$B$1:$C$20,2,FALSE()))</f>
        <v>40000</v>
      </c>
      <c r="J52" s="319" t="n">
        <f aca="false">+F52</f>
        <v>0</v>
      </c>
    </row>
    <row r="53" s="21" customFormat="true" ht="13.2" hidden="false" customHeight="false" outlineLevel="0" collapsed="false">
      <c r="A53" s="322"/>
      <c r="B53" s="287"/>
      <c r="C53" s="320"/>
      <c r="D53" s="321"/>
      <c r="E53" s="317"/>
      <c r="F53" s="321"/>
      <c r="G53" s="235" t="n">
        <f aca="false">+((MID('DATOS IDENTIFICATIVOS'!$C$10,1,2)/5+73)*1000-6500)+H53</f>
        <v>86159</v>
      </c>
      <c r="H53" s="21" t="n">
        <v>59</v>
      </c>
      <c r="I53" s="21" t="n">
        <f aca="false">+IF(ISERROR(VLOOKUP(B53,'Asignacion corrientes capital g'!$B$1:$C$20,2,FALSE()))=TRUE(),40000,VLOOKUP(B53,'Asignacion corrientes capital g'!$B$1:$C$20,2,FALSE()))</f>
        <v>40000</v>
      </c>
      <c r="J53" s="319" t="n">
        <f aca="false">+F53</f>
        <v>0</v>
      </c>
    </row>
    <row r="54" s="21" customFormat="true" ht="13.2" hidden="false" customHeight="false" outlineLevel="0" collapsed="false">
      <c r="A54" s="322"/>
      <c r="B54" s="287"/>
      <c r="C54" s="320"/>
      <c r="D54" s="321"/>
      <c r="E54" s="317"/>
      <c r="F54" s="321"/>
      <c r="G54" s="235" t="n">
        <f aca="false">+((MID('DATOS IDENTIFICATIVOS'!$C$10,1,2)/5+73)*1000-6500)+H54</f>
        <v>86160</v>
      </c>
      <c r="H54" s="21" t="n">
        <v>60</v>
      </c>
      <c r="I54" s="21" t="n">
        <f aca="false">+IF(ISERROR(VLOOKUP(B54,'Asignacion corrientes capital g'!$B$1:$C$20,2,FALSE()))=TRUE(),40000,VLOOKUP(B54,'Asignacion corrientes capital g'!$B$1:$C$20,2,FALSE()))</f>
        <v>40000</v>
      </c>
      <c r="J54" s="319" t="n">
        <f aca="false">+F54</f>
        <v>0</v>
      </c>
    </row>
    <row r="55" s="21" customFormat="true" ht="13.2" hidden="false" customHeight="false" outlineLevel="0" collapsed="false">
      <c r="A55" s="322"/>
      <c r="B55" s="287"/>
      <c r="C55" s="320"/>
      <c r="D55" s="321"/>
      <c r="E55" s="317"/>
      <c r="F55" s="321"/>
      <c r="G55" s="235" t="n">
        <f aca="false">+((MID('DATOS IDENTIFICATIVOS'!$C$10,1,2)/5+73)*1000-6500)+H55</f>
        <v>86161</v>
      </c>
      <c r="H55" s="21" t="n">
        <v>61</v>
      </c>
      <c r="I55" s="21" t="n">
        <f aca="false">+IF(ISERROR(VLOOKUP(B55,'Asignacion corrientes capital g'!$B$1:$C$20,2,FALSE()))=TRUE(),40000,VLOOKUP(B55,'Asignacion corrientes capital g'!$B$1:$C$20,2,FALSE()))</f>
        <v>40000</v>
      </c>
      <c r="J55" s="319" t="n">
        <f aca="false">+F55</f>
        <v>0</v>
      </c>
    </row>
    <row r="56" s="21" customFormat="true" ht="13.2" hidden="false" customHeight="false" outlineLevel="0" collapsed="false">
      <c r="A56" s="322"/>
      <c r="B56" s="287"/>
      <c r="C56" s="320"/>
      <c r="D56" s="321"/>
      <c r="E56" s="317"/>
      <c r="F56" s="321"/>
      <c r="G56" s="235" t="n">
        <f aca="false">+((MID('DATOS IDENTIFICATIVOS'!$C$10,1,2)/5+73)*1000-6500)+H56</f>
        <v>86162</v>
      </c>
      <c r="H56" s="21" t="n">
        <v>62</v>
      </c>
      <c r="I56" s="21" t="n">
        <f aca="false">+IF(ISERROR(VLOOKUP(B56,'Asignacion corrientes capital g'!$B$1:$C$20,2,FALSE()))=TRUE(),40000,VLOOKUP(B56,'Asignacion corrientes capital g'!$B$1:$C$20,2,FALSE()))</f>
        <v>40000</v>
      </c>
      <c r="J56" s="319" t="n">
        <f aca="false">+F56</f>
        <v>0</v>
      </c>
    </row>
    <row r="57" s="21" customFormat="true" ht="13.2" hidden="false" customHeight="false" outlineLevel="0" collapsed="false">
      <c r="A57" s="322"/>
      <c r="B57" s="287"/>
      <c r="C57" s="320"/>
      <c r="D57" s="321"/>
      <c r="E57" s="317"/>
      <c r="F57" s="321"/>
      <c r="G57" s="235" t="n">
        <f aca="false">+((MID('DATOS IDENTIFICATIVOS'!$C$10,1,2)/5+73)*1000-6500)+H57</f>
        <v>86163</v>
      </c>
      <c r="H57" s="21" t="n">
        <v>63</v>
      </c>
      <c r="I57" s="21" t="n">
        <f aca="false">+IF(ISERROR(VLOOKUP(B57,'Asignacion corrientes capital g'!$B$1:$C$20,2,FALSE()))=TRUE(),40000,VLOOKUP(B57,'Asignacion corrientes capital g'!$B$1:$C$20,2,FALSE()))</f>
        <v>40000</v>
      </c>
      <c r="J57" s="319" t="n">
        <f aca="false">+F57</f>
        <v>0</v>
      </c>
    </row>
    <row r="58" s="21" customFormat="true" ht="13.2" hidden="false" customHeight="false" outlineLevel="0" collapsed="false">
      <c r="A58" s="322"/>
      <c r="B58" s="287"/>
      <c r="C58" s="320"/>
      <c r="D58" s="321"/>
      <c r="E58" s="317"/>
      <c r="F58" s="321"/>
      <c r="G58" s="235" t="n">
        <f aca="false">+((MID('DATOS IDENTIFICATIVOS'!$C$10,1,2)/5+73)*1000-6500)+H58</f>
        <v>86164</v>
      </c>
      <c r="H58" s="21" t="n">
        <v>64</v>
      </c>
      <c r="I58" s="21" t="n">
        <f aca="false">+IF(ISERROR(VLOOKUP(B58,'Asignacion corrientes capital g'!$B$1:$C$20,2,FALSE()))=TRUE(),40000,VLOOKUP(B58,'Asignacion corrientes capital g'!$B$1:$C$20,2,FALSE()))</f>
        <v>40000</v>
      </c>
      <c r="J58" s="319" t="n">
        <f aca="false">+F58</f>
        <v>0</v>
      </c>
    </row>
    <row r="59" s="21" customFormat="true" ht="13.2" hidden="false" customHeight="false" outlineLevel="0" collapsed="false">
      <c r="A59" s="322"/>
      <c r="B59" s="287"/>
      <c r="C59" s="320"/>
      <c r="D59" s="321"/>
      <c r="E59" s="317"/>
      <c r="F59" s="321"/>
      <c r="G59" s="235" t="n">
        <f aca="false">+((MID('DATOS IDENTIFICATIVOS'!$C$10,1,2)/5+73)*1000-6500)+H59</f>
        <v>86165</v>
      </c>
      <c r="H59" s="21" t="n">
        <v>65</v>
      </c>
      <c r="I59" s="21" t="n">
        <f aca="false">+IF(ISERROR(VLOOKUP(B59,'Asignacion corrientes capital g'!$B$1:$C$20,2,FALSE()))=TRUE(),40000,VLOOKUP(B59,'Asignacion corrientes capital g'!$B$1:$C$20,2,FALSE()))</f>
        <v>40000</v>
      </c>
      <c r="J59" s="319" t="n">
        <f aca="false">+F59</f>
        <v>0</v>
      </c>
    </row>
    <row r="60" s="21" customFormat="true" ht="13.2" hidden="false" customHeight="false" outlineLevel="0" collapsed="false">
      <c r="A60" s="322"/>
      <c r="B60" s="287"/>
      <c r="C60" s="320"/>
      <c r="D60" s="321"/>
      <c r="E60" s="317"/>
      <c r="F60" s="321"/>
      <c r="G60" s="235" t="n">
        <f aca="false">+((MID('DATOS IDENTIFICATIVOS'!$C$10,1,2)/5+73)*1000-6500)+H60</f>
        <v>86166</v>
      </c>
      <c r="H60" s="21" t="n">
        <v>66</v>
      </c>
      <c r="I60" s="21" t="n">
        <f aca="false">+IF(ISERROR(VLOOKUP(B60,'Asignacion corrientes capital g'!$B$1:$C$20,2,FALSE()))=TRUE(),40000,VLOOKUP(B60,'Asignacion corrientes capital g'!$B$1:$C$20,2,FALSE()))</f>
        <v>40000</v>
      </c>
      <c r="J60" s="319" t="n">
        <f aca="false">+F60</f>
        <v>0</v>
      </c>
    </row>
    <row r="61" s="21" customFormat="true" ht="13.2" hidden="false" customHeight="false" outlineLevel="0" collapsed="false">
      <c r="A61" s="322"/>
      <c r="B61" s="287"/>
      <c r="C61" s="320"/>
      <c r="D61" s="321"/>
      <c r="E61" s="317"/>
      <c r="F61" s="321"/>
      <c r="G61" s="235" t="n">
        <f aca="false">+((MID('DATOS IDENTIFICATIVOS'!$C$10,1,2)/5+73)*1000-6500)+H61</f>
        <v>86167</v>
      </c>
      <c r="H61" s="21" t="n">
        <v>67</v>
      </c>
      <c r="I61" s="21" t="n">
        <f aca="false">+IF(ISERROR(VLOOKUP(B61,'Asignacion corrientes capital g'!$B$1:$C$20,2,FALSE()))=TRUE(),40000,VLOOKUP(B61,'Asignacion corrientes capital g'!$B$1:$C$20,2,FALSE()))</f>
        <v>40000</v>
      </c>
      <c r="J61" s="319" t="n">
        <f aca="false">+F61</f>
        <v>0</v>
      </c>
    </row>
    <row r="62" s="21" customFormat="true" ht="13.2" hidden="false" customHeight="false" outlineLevel="0" collapsed="false">
      <c r="A62" s="322"/>
      <c r="B62" s="323"/>
      <c r="C62" s="320"/>
      <c r="D62" s="321"/>
      <c r="E62" s="317"/>
      <c r="F62" s="324"/>
      <c r="G62" s="235" t="n">
        <f aca="false">+((MID('DATOS IDENTIFICATIVOS'!$C$10,1,2)/5+73)*1000-6500)+H62</f>
        <v>86168</v>
      </c>
      <c r="H62" s="21" t="n">
        <v>68</v>
      </c>
      <c r="I62" s="21" t="n">
        <f aca="false">+IF(ISERROR(VLOOKUP(B62,'Asignacion corrientes capital g'!$B$1:$C$20,2,FALSE()))=TRUE(),40000,VLOOKUP(B62,'Asignacion corrientes capital g'!$B$1:$C$20,2,FALSE()))</f>
        <v>40000</v>
      </c>
      <c r="J62" s="319" t="n">
        <f aca="false">+F62</f>
        <v>0</v>
      </c>
    </row>
    <row r="63" s="21" customFormat="true" ht="19.5" hidden="false" customHeight="true" outlineLevel="0" collapsed="false">
      <c r="A63" s="325"/>
      <c r="B63" s="326" t="s">
        <v>639</v>
      </c>
      <c r="C63" s="326"/>
      <c r="D63" s="294" t="n">
        <f aca="false">SUM(D14:D62)</f>
        <v>0</v>
      </c>
      <c r="E63" s="294" t="n">
        <f aca="false">SUM(E14:E62)</f>
        <v>0</v>
      </c>
      <c r="F63" s="294"/>
    </row>
    <row r="64" s="21" customFormat="true" ht="13.2" hidden="true" customHeight="false" outlineLevel="0" collapsed="false">
      <c r="A64" s="295" t="s">
        <v>770</v>
      </c>
      <c r="B64" s="327"/>
      <c r="C64" s="327"/>
      <c r="D64" s="328"/>
      <c r="E64" s="328"/>
      <c r="F64" s="328"/>
    </row>
    <row r="65" s="21" customFormat="true" ht="13.2" hidden="false" customHeight="false" outlineLevel="0" collapsed="false">
      <c r="A65" s="327"/>
      <c r="B65" s="327"/>
      <c r="C65" s="327"/>
      <c r="D65" s="328"/>
      <c r="E65" s="328"/>
      <c r="F65" s="328"/>
    </row>
    <row r="66" s="21" customFormat="true" ht="13.2" hidden="false" customHeight="false" outlineLevel="0" collapsed="false"/>
    <row r="67" customFormat="false" ht="12.6" hidden="false" customHeight="false" outlineLevel="0" collapsed="false"/>
    <row r="68" customFormat="false" ht="12.6" hidden="false" customHeight="false" outlineLevel="0" collapsed="false"/>
    <row r="69" customFormat="false" ht="12.6" hidden="false" customHeight="false" outlineLevel="0" collapsed="false"/>
    <row r="70" customFormat="false" ht="12.6" hidden="false" customHeight="false" outlineLevel="0" collapsed="false"/>
    <row r="71" customFormat="false" ht="12.6" hidden="false" customHeight="false" outlineLevel="0" collapsed="false"/>
    <row r="72" customFormat="false" ht="12.6" hidden="false" customHeight="false" outlineLevel="0" collapsed="false"/>
    <row r="73" customFormat="false" ht="12.6" hidden="false" customHeight="false" outlineLevel="0" collapsed="false"/>
    <row r="74" customFormat="false" ht="12.6" hidden="false" customHeight="false" outlineLevel="0" collapsed="false"/>
    <row r="75" customFormat="false" ht="12.6" hidden="false" customHeight="false" outlineLevel="0" collapsed="false"/>
    <row r="76" customFormat="false" ht="12.6" hidden="false" customHeight="false" outlineLevel="0" collapsed="false"/>
    <row r="77" customFormat="false" ht="12.6" hidden="false" customHeight="false" outlineLevel="0" collapsed="false"/>
    <row r="78" customFormat="false" ht="12.6" hidden="false" customHeight="false" outlineLevel="0" collapsed="false"/>
    <row r="79" customFormat="false" ht="12.6" hidden="false" customHeight="false" outlineLevel="0" collapsed="false"/>
    <row r="80" customFormat="false" ht="12.6" hidden="false" customHeight="false" outlineLevel="0" collapsed="false"/>
    <row r="81" customFormat="false" ht="12.6" hidden="false" customHeight="false" outlineLevel="0" collapsed="false"/>
    <row r="82" customFormat="false" ht="12.6" hidden="false" customHeight="false" outlineLevel="0" collapsed="false"/>
    <row r="83" customFormat="false" ht="12.6" hidden="false" customHeight="false" outlineLevel="0" collapsed="false"/>
    <row r="84" customFormat="false" ht="12.6" hidden="false" customHeight="false" outlineLevel="0" collapsed="false"/>
    <row r="85" customFormat="false" ht="12.6" hidden="false" customHeight="false" outlineLevel="0" collapsed="false"/>
    <row r="86" customFormat="false" ht="12.6" hidden="false" customHeight="false" outlineLevel="0" collapsed="false"/>
    <row r="87" customFormat="false" ht="12.6" hidden="false" customHeight="false" outlineLevel="0" collapsed="false"/>
    <row r="88" customFormat="false" ht="12.6" hidden="false" customHeight="false" outlineLevel="0" collapsed="false"/>
    <row r="89" customFormat="false" ht="12.6" hidden="false" customHeight="false" outlineLevel="0" collapsed="false"/>
    <row r="90" customFormat="false" ht="12.6" hidden="false" customHeight="false" outlineLevel="0" collapsed="false"/>
    <row r="91" customFormat="false" ht="12.6" hidden="false" customHeight="false" outlineLevel="0" collapsed="false"/>
    <row r="92" customFormat="false" ht="12.6" hidden="false" customHeight="false" outlineLevel="0" collapsed="false"/>
    <row r="93" customFormat="false" ht="12.6" hidden="false" customHeight="false" outlineLevel="0" collapsed="false"/>
    <row r="94" customFormat="false" ht="12.6" hidden="false" customHeight="false" outlineLevel="0" collapsed="false"/>
    <row r="95" customFormat="false" ht="12.6" hidden="false" customHeight="false" outlineLevel="0" collapsed="false"/>
    <row r="96" customFormat="false" ht="12.6" hidden="false" customHeight="false" outlineLevel="0" collapsed="false"/>
    <row r="97" customFormat="false" ht="12.6" hidden="false" customHeight="false" outlineLevel="0" collapsed="false"/>
    <row r="98" customFormat="false" ht="12.6" hidden="false" customHeight="false" outlineLevel="0" collapsed="false"/>
    <row r="99" customFormat="false" ht="12.6" hidden="false" customHeight="false" outlineLevel="0" collapsed="false"/>
    <row r="100" customFormat="false" ht="12.6" hidden="false" customHeight="false" outlineLevel="0" collapsed="false"/>
    <row r="101" customFormat="false" ht="12.6" hidden="false" customHeight="false" outlineLevel="0" collapsed="false"/>
    <row r="102" customFormat="false" ht="12.6" hidden="false" customHeight="false" outlineLevel="0" collapsed="false"/>
    <row r="103" customFormat="false" ht="12.6" hidden="false" customHeight="false" outlineLevel="0" collapsed="false"/>
    <row r="104" customFormat="false" ht="12.6" hidden="false" customHeight="false" outlineLevel="0" collapsed="false"/>
    <row r="105" customFormat="false" ht="12.6" hidden="false" customHeight="false" outlineLevel="0" collapsed="false"/>
    <row r="106" customFormat="false" ht="12.6" hidden="false" customHeight="false" outlineLevel="0" collapsed="false"/>
    <row r="107" customFormat="false" ht="12.6" hidden="false" customHeight="false" outlineLevel="0" collapsed="false"/>
    <row r="108" customFormat="false" ht="12.6" hidden="false" customHeight="false" outlineLevel="0" collapsed="false"/>
    <row r="109" customFormat="false" ht="12.6" hidden="false" customHeight="false" outlineLevel="0" collapsed="false"/>
    <row r="110" customFormat="false" ht="12.6" hidden="false" customHeight="false" outlineLevel="0" collapsed="false"/>
    <row r="111" customFormat="false" ht="12.6" hidden="false" customHeight="false" outlineLevel="0" collapsed="false"/>
    <row r="112" customFormat="false" ht="12.6" hidden="false" customHeight="false" outlineLevel="0" collapsed="false"/>
    <row r="113" customFormat="false" ht="12.6" hidden="false" customHeight="false" outlineLevel="0" collapsed="false"/>
    <row r="114" customFormat="false" ht="12.6" hidden="false" customHeight="false" outlineLevel="0" collapsed="false"/>
    <row r="115" customFormat="false" ht="12.6" hidden="false" customHeight="false" outlineLevel="0" collapsed="false"/>
    <row r="116" customFormat="false" ht="12.6" hidden="false" customHeight="false" outlineLevel="0" collapsed="false"/>
    <row r="117" customFormat="false" ht="12.6" hidden="false" customHeight="false" outlineLevel="0" collapsed="false"/>
    <row r="118" customFormat="false" ht="12.6" hidden="false" customHeight="false" outlineLevel="0" collapsed="false"/>
    <row r="119" customFormat="false" ht="12.6" hidden="false" customHeight="false" outlineLevel="0" collapsed="false"/>
    <row r="120" customFormat="false" ht="12.6" hidden="false" customHeight="false" outlineLevel="0" collapsed="false"/>
    <row r="121" customFormat="false" ht="12.6" hidden="false" customHeight="false" outlineLevel="0" collapsed="false"/>
    <row r="122" customFormat="false" ht="12.6" hidden="false" customHeight="false" outlineLevel="0" collapsed="false"/>
    <row r="123" customFormat="false" ht="12.6" hidden="false" customHeight="false" outlineLevel="0" collapsed="false"/>
    <row r="124" customFormat="false" ht="12.6" hidden="false" customHeight="false" outlineLevel="0" collapsed="false"/>
    <row r="125" customFormat="false" ht="12.6" hidden="false" customHeight="false" outlineLevel="0" collapsed="false"/>
    <row r="126" customFormat="false" ht="12.6" hidden="false" customHeight="false" outlineLevel="0" collapsed="false"/>
    <row r="127" customFormat="false" ht="12.6" hidden="false" customHeight="false" outlineLevel="0" collapsed="false"/>
    <row r="128" customFormat="false" ht="12.6" hidden="false" customHeight="false" outlineLevel="0" collapsed="false"/>
    <row r="129" customFormat="false" ht="12.6" hidden="false" customHeight="false" outlineLevel="0" collapsed="false"/>
    <row r="130" customFormat="false" ht="12.6" hidden="false" customHeight="false" outlineLevel="0" collapsed="false"/>
    <row r="131" customFormat="false" ht="12.6" hidden="false" customHeight="false" outlineLevel="0" collapsed="false"/>
    <row r="132" customFormat="false" ht="12.6" hidden="false" customHeight="false" outlineLevel="0" collapsed="false"/>
    <row r="133" customFormat="false" ht="12.6" hidden="false" customHeight="false" outlineLevel="0" collapsed="false"/>
    <row r="134" customFormat="false" ht="12.6" hidden="false" customHeight="false" outlineLevel="0" collapsed="false"/>
    <row r="135" customFormat="false" ht="12.6" hidden="false" customHeight="false" outlineLevel="0" collapsed="false"/>
    <row r="136" customFormat="false" ht="12.6" hidden="false" customHeight="false" outlineLevel="0" collapsed="false"/>
    <row r="137" customFormat="false" ht="12.6" hidden="false" customHeight="false" outlineLevel="0" collapsed="false"/>
    <row r="138" customFormat="false" ht="12.6" hidden="false" customHeight="false" outlineLevel="0" collapsed="false"/>
    <row r="139" customFormat="false" ht="12.6" hidden="false" customHeight="false" outlineLevel="0" collapsed="false"/>
  </sheetData>
  <sheetProtection algorithmName="SHA-512" hashValue="VfbdJ0ncn6CNNJFp1PyU3W3+4P3EFJIBXlGD5xbd7J12a/uJCsjGV185lW4VcLVjar/Ka4cMg01zJ2KOEGspcA==" saltValue="gfluzV/G2ymujS+xogs2gw==" spinCount="100000" sheet="true" objects="true" scenarios="true"/>
  <protectedRanges>
    <protectedRange name="Rango1" sqref="D2:F2"/>
  </protectedRanges>
  <mergeCells count="7">
    <mergeCell ref="B1:F1"/>
    <mergeCell ref="B2:C2"/>
    <mergeCell ref="D2:F2"/>
    <mergeCell ref="B5:E5"/>
    <mergeCell ref="B8:F8"/>
    <mergeCell ref="B12:F12"/>
    <mergeCell ref="B63:C63"/>
  </mergeCells>
  <dataValidations count="9">
    <dataValidation allowBlank="true" error="La presupuestación no admite decimales" errorTitle="Números decimales no permitidos" operator="between" showDropDown="false" showErrorMessage="true" showInputMessage="true" sqref="B2:C2" type="none">
      <formula1>0</formula1>
      <formula2>0</formula2>
    </dataValidation>
    <dataValidation allowBlank="true" error="La presupuestación no admite decimales" errorTitle="Número decimales no permitidos" operator="between" showDropDown="false" showErrorMessage="true" showInputMessage="true" sqref="D3:F7 D9:F10 D11 D13:E13 D63:F1065" type="whole">
      <formula1>-1E+018</formula1>
      <formula2>1E+018</formula2>
    </dataValidation>
    <dataValidation allowBlank="true" error="La presupuestación no admite decimales" errorTitle="Números decimales no admitidos" operator="between" showDropDown="false" showErrorMessage="true" showInputMessage="true" sqref="E11:F11" type="whole">
      <formula1>-1E+022</formula1>
      <formula2>1E+022</formula2>
    </dataValidation>
    <dataValidation allowBlank="true" error="La presupuestación no admite decimales" errorTitle="Número decimales no permitidos" operator="between" showDropDown="false" showErrorMessage="true" showInputMessage="true" sqref="D2 F13" type="none">
      <formula1>0</formula1>
      <formula2>0</formula2>
    </dataValidation>
    <dataValidation allowBlank="true" operator="between" showDropDown="false" showErrorMessage="true" showInputMessage="true" sqref="B14:B62" type="list">
      <formula1>$A$13:$A$33</formula1>
      <formula2>0</formula2>
    </dataValidation>
    <dataValidation allowBlank="false" error="Compruebe que:&#10;1) La denominación tiene 40 caracteres o menos.&#10;2) El campo clasificación económica debe estar cumplimentado&#10;" errorTitle="Se ha producido un error" operator="between" prompt="El número máximo de carácteres es de 40 y el campo clasificación económica debe estar cumplimentado" promptTitle="Instruciones" showDropDown="false" showErrorMessage="true" showInputMessage="true" sqref="C14:C62" type="custom">
      <formula1>IF(AND(LEN(C14)&lt;=40,LEN(B14)&gt;10),1,0)</formula1>
      <formula2>0</formula2>
    </dataValidation>
    <dataValidation allowBlank="false" error="Compruebe que:&#10;1)El número no contiene decimales&#10;2)El campo Denominación está cumplimentado&#10;" errorTitle="Se ha producido un error" operator="between" prompt="Debe introducir una cifra sin decimales y el campo denominación debe estar cumplimentado" promptTitle="Instrucciones" showDropDown="false" showErrorMessage="true" showInputMessage="true" sqref="D14:D62" type="custom">
      <formula1>IF(OR(ROUND(D14,0)&lt;&gt;D14,C14=""),0,1)</formula1>
      <formula2>0</formula2>
    </dataValidation>
    <dataValidation allowBlank="false" error="Compruebe que:&#10;1)El número no contiene decimales&#10;2)El campo Denominación está cumplimentado&#10;" errorTitle="Se ha producido un error" operator="between" prompt="Debe introducir una cifra sin decimales y el campo denominación debe estar cumplimentado" promptTitle="Instrucciones" showDropDown="false" showErrorMessage="true" showInputMessage="true" sqref="E14:E62" type="custom">
      <formula1>IF(OR(ROUND(E14,0)&lt;&gt;E14,C14=""),0,1)</formula1>
      <formula2>0</formula2>
    </dataValidation>
    <dataValidation allowBlank="false" error="Compruebe que el campo Denominación está cumplimentado&#10;" errorTitle="Se ha producido un error" operator="between" prompt="Debe introducir el texto de la memoria de la actuación correspondiente y el campo denominación debe estar cumplimentado" promptTitle="Instrucciones" showDropDown="false" showErrorMessage="true" showInputMessage="true" sqref="F14:F62" type="custom">
      <formula1>IF(C14="",0,1)</formula1>
      <formula2>0</formula2>
    </dataValidation>
  </dataValidations>
  <printOptions headings="false" gridLines="false" gridLinesSet="true" horizontalCentered="true" verticalCentered="false"/>
  <pageMargins left="0.240277777777778" right="0.354166666666667" top="0.429861111111111" bottom="0.320138888888889" header="0.511805555555555" footer="0.511805555555555"/>
  <pageSetup paperSize="9" scale="70" firstPageNumber="0" fitToWidth="1" fitToHeight="1" pageOrder="overThenDown" orientation="portrait"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17"/>
  <sheetViews>
    <sheetView showFormulas="false" showGridLines="true" showRowColHeaders="true" showZeros="true" rightToLeft="false" tabSelected="false" showOutlineSymbols="true" defaultGridColor="true" view="normal" topLeftCell="A10" colorId="64" zoomScale="100" zoomScaleNormal="100" zoomScalePageLayoutView="100" workbookViewId="0">
      <selection pane="topLeft" activeCell="E18" activeCellId="0" sqref="E18"/>
    </sheetView>
  </sheetViews>
  <sheetFormatPr defaultColWidth="11.53515625" defaultRowHeight="13.2" zeroHeight="true" outlineLevelRow="0" outlineLevelCol="0"/>
  <cols>
    <col collapsed="false" customWidth="true" hidden="false" outlineLevel="0" max="1" min="1" style="21" width="47.33"/>
    <col collapsed="false" customWidth="true" hidden="false" outlineLevel="0" max="3" min="2" style="21" width="3.66"/>
    <col collapsed="false" customWidth="true" hidden="false" outlineLevel="0" max="4" min="4" style="21" width="10.66"/>
    <col collapsed="false" customWidth="true" hidden="false" outlineLevel="0" max="5" min="5" style="21" width="11.66"/>
    <col collapsed="false" customWidth="true" hidden="true" outlineLevel="0" max="6" min="6" style="21" width="11.66"/>
    <col collapsed="false" customWidth="true" hidden="false" outlineLevel="0" max="7" min="7" style="21" width="11.66"/>
    <col collapsed="false" customWidth="true" hidden="false" outlineLevel="0" max="8" min="8" style="21" width="10.56"/>
    <col collapsed="false" customWidth="true" hidden="false" outlineLevel="0" max="9" min="9" style="21" width="36.56"/>
    <col collapsed="false" customWidth="true" hidden="true" outlineLevel="0" max="10" min="10" style="9" width="12.33"/>
    <col collapsed="false" customWidth="true" hidden="true" outlineLevel="0" max="11" min="11" style="235" width="12.33"/>
    <col collapsed="false" customWidth="true" hidden="false" outlineLevel="0" max="13" min="12" style="235" width="12.33"/>
    <col collapsed="false" customWidth="false" hidden="true" outlineLevel="0" max="1024" min="14" style="21" width="11.52"/>
  </cols>
  <sheetData>
    <row r="1" s="12" customFormat="true" ht="15" hidden="false" customHeight="true" outlineLevel="0" collapsed="false">
      <c r="A1" s="10" t="s">
        <v>50</v>
      </c>
      <c r="B1" s="10"/>
      <c r="C1" s="10"/>
      <c r="D1" s="10"/>
      <c r="E1" s="10"/>
      <c r="F1" s="10"/>
      <c r="G1" s="10"/>
      <c r="H1" s="10"/>
      <c r="I1" s="10"/>
      <c r="K1" s="235"/>
      <c r="L1" s="235"/>
      <c r="M1" s="235"/>
    </row>
    <row r="2" s="12" customFormat="true" ht="15" hidden="false" customHeight="true" outlineLevel="0" collapsed="false">
      <c r="A2" s="10" t="str">
        <f aca="false">CONCATENATE("PROYECTO PRESUPUESTOS AÑO ",'DATOS IDENTIFICATIVOS'!C9)</f>
        <v>PROYECTO PRESUPUESTOS AÑO 2021</v>
      </c>
      <c r="B2" s="10"/>
      <c r="C2" s="10"/>
      <c r="D2" s="10"/>
      <c r="E2" s="14" t="s">
        <v>771</v>
      </c>
      <c r="F2" s="14"/>
      <c r="G2" s="14"/>
      <c r="H2" s="14"/>
      <c r="I2" s="14"/>
      <c r="K2" s="235"/>
      <c r="L2" s="235"/>
      <c r="M2" s="235"/>
    </row>
    <row r="3" s="12" customFormat="true" ht="15.6" hidden="false" customHeight="false" outlineLevel="0" collapsed="false">
      <c r="B3" s="16"/>
      <c r="C3" s="16"/>
      <c r="D3" s="17"/>
      <c r="K3" s="235"/>
      <c r="L3" s="235"/>
      <c r="M3" s="235"/>
    </row>
    <row r="4" s="12" customFormat="true" ht="13.2" hidden="false" customHeight="false" outlineLevel="0" collapsed="false">
      <c r="B4" s="16"/>
      <c r="C4" s="16"/>
      <c r="D4" s="16"/>
      <c r="K4" s="235"/>
      <c r="L4" s="235"/>
      <c r="M4" s="235"/>
    </row>
    <row r="5" s="12" customFormat="true" ht="15" hidden="false" customHeight="true" outlineLevel="0" collapsed="false">
      <c r="A5" s="18" t="str">
        <f aca="false">+CONCATENATE("ENTIDAD: ",RIGHT('DATOS IDENTIFICATIVOS'!C10,LEN('DATOS IDENTIFICATIVOS'!C10)-3))</f>
        <v>ENTIDAD: FUNDACIÓN FORMACIÓN E  INVEST. SANITARIA</v>
      </c>
      <c r="B5" s="18"/>
      <c r="C5" s="18"/>
      <c r="D5" s="18"/>
      <c r="E5" s="18"/>
      <c r="F5" s="18"/>
      <c r="G5" s="18"/>
      <c r="H5" s="18"/>
      <c r="I5" s="184"/>
      <c r="K5" s="235"/>
      <c r="L5" s="235"/>
      <c r="M5" s="235"/>
    </row>
    <row r="6" customFormat="false" ht="13.2" hidden="false" customHeight="false" outlineLevel="0" collapsed="false">
      <c r="B6" s="22"/>
      <c r="C6" s="22"/>
      <c r="D6" s="23"/>
      <c r="J6" s="21"/>
    </row>
    <row r="7" customFormat="false" ht="13.2" hidden="false" customHeight="false" outlineLevel="0" collapsed="false">
      <c r="B7" s="22"/>
      <c r="C7" s="22"/>
      <c r="D7" s="23"/>
      <c r="J7" s="21"/>
    </row>
    <row r="8" s="25" customFormat="true" ht="30.75" hidden="false" customHeight="true" outlineLevel="0" collapsed="false">
      <c r="A8" s="251" t="s">
        <v>772</v>
      </c>
      <c r="B8" s="251"/>
      <c r="C8" s="251"/>
      <c r="D8" s="251"/>
      <c r="E8" s="251"/>
      <c r="F8" s="251"/>
      <c r="G8" s="251"/>
      <c r="H8" s="251"/>
      <c r="I8" s="251"/>
      <c r="K8" s="235"/>
      <c r="L8" s="235"/>
      <c r="M8" s="235"/>
    </row>
    <row r="9" s="9" customFormat="true" ht="13.2" hidden="false" customHeight="false" outlineLevel="0" collapsed="false">
      <c r="A9" s="21"/>
      <c r="B9" s="21"/>
      <c r="C9" s="21"/>
      <c r="D9" s="21"/>
      <c r="E9" s="21"/>
      <c r="F9" s="21"/>
      <c r="G9" s="21"/>
      <c r="H9" s="23"/>
      <c r="I9" s="23"/>
      <c r="K9" s="235"/>
      <c r="L9" s="235"/>
      <c r="M9" s="235"/>
    </row>
    <row r="10" s="9" customFormat="true" ht="13.2" hidden="false" customHeight="false" outlineLevel="0" collapsed="false">
      <c r="A10" s="329"/>
      <c r="B10" s="21"/>
      <c r="C10" s="21"/>
      <c r="D10" s="21"/>
      <c r="E10" s="21"/>
      <c r="F10" s="330"/>
      <c r="G10" s="21"/>
      <c r="H10" s="21"/>
      <c r="I10" s="21"/>
      <c r="K10" s="235"/>
      <c r="L10" s="235"/>
      <c r="M10" s="235"/>
    </row>
    <row r="11" customFormat="false" ht="13.2" hidden="false" customHeight="false" outlineLevel="0" collapsed="false">
      <c r="A11" s="11"/>
      <c r="B11" s="11"/>
      <c r="C11" s="11"/>
      <c r="D11" s="11"/>
      <c r="E11" s="11"/>
      <c r="F11" s="11"/>
      <c r="G11" s="11"/>
      <c r="H11" s="29" t="s">
        <v>773</v>
      </c>
      <c r="I11" s="29"/>
    </row>
    <row r="12" customFormat="false" ht="21" hidden="false" customHeight="true" outlineLevel="0" collapsed="false">
      <c r="A12" s="241" t="s">
        <v>774</v>
      </c>
      <c r="B12" s="241"/>
      <c r="C12" s="241"/>
      <c r="D12" s="241"/>
      <c r="E12" s="241"/>
      <c r="F12" s="241"/>
      <c r="G12" s="241"/>
      <c r="H12" s="241"/>
      <c r="I12" s="241"/>
    </row>
    <row r="13" customFormat="false" ht="8.25" hidden="false" customHeight="true" outlineLevel="0" collapsed="false">
      <c r="A13" s="331"/>
      <c r="B13" s="331"/>
      <c r="C13" s="331"/>
      <c r="D13" s="331"/>
      <c r="E13" s="331"/>
      <c r="F13" s="331"/>
      <c r="G13" s="331"/>
      <c r="H13" s="331"/>
      <c r="I13" s="331"/>
    </row>
    <row r="14" customFormat="false" ht="13.2" hidden="true" customHeight="false" outlineLevel="0" collapsed="false">
      <c r="A14" s="286"/>
      <c r="B14" s="28"/>
      <c r="C14" s="28"/>
      <c r="D14" s="28"/>
      <c r="E14" s="118" t="s">
        <v>775</v>
      </c>
      <c r="F14" s="118"/>
      <c r="G14" s="118" t="s">
        <v>776</v>
      </c>
      <c r="H14" s="332" t="s">
        <v>777</v>
      </c>
      <c r="I14" s="332"/>
    </row>
    <row r="15" s="338" customFormat="true" ht="9" hidden="false" customHeight="true" outlineLevel="0" collapsed="false">
      <c r="A15" s="333" t="s">
        <v>778</v>
      </c>
      <c r="B15" s="333" t="s">
        <v>779</v>
      </c>
      <c r="C15" s="333"/>
      <c r="D15" s="334" t="s">
        <v>780</v>
      </c>
      <c r="E15" s="334" t="s">
        <v>781</v>
      </c>
      <c r="F15" s="335" t="s">
        <v>782</v>
      </c>
      <c r="G15" s="334" t="s">
        <v>782</v>
      </c>
      <c r="H15" s="336" t="s">
        <v>783</v>
      </c>
      <c r="I15" s="337" t="s">
        <v>660</v>
      </c>
      <c r="J15" s="9"/>
      <c r="K15" s="235"/>
      <c r="L15" s="235"/>
      <c r="M15" s="235"/>
    </row>
    <row r="16" s="344" customFormat="true" ht="10.5" hidden="false" customHeight="true" outlineLevel="0" collapsed="false">
      <c r="A16" s="339"/>
      <c r="B16" s="340" t="s">
        <v>784</v>
      </c>
      <c r="C16" s="340"/>
      <c r="D16" s="341" t="s">
        <v>785</v>
      </c>
      <c r="E16" s="341" t="s">
        <v>786</v>
      </c>
      <c r="F16" s="342" t="s">
        <v>787</v>
      </c>
      <c r="G16" s="342" t="s">
        <v>788</v>
      </c>
      <c r="H16" s="343" t="s">
        <v>789</v>
      </c>
      <c r="I16" s="337"/>
      <c r="J16" s="9"/>
      <c r="K16" s="235"/>
      <c r="L16" s="235"/>
      <c r="M16" s="235"/>
    </row>
    <row r="17" s="344" customFormat="true" ht="11.25" hidden="false" customHeight="true" outlineLevel="0" collapsed="false">
      <c r="A17" s="340" t="s">
        <v>790</v>
      </c>
      <c r="B17" s="345" t="s">
        <v>791</v>
      </c>
      <c r="C17" s="345" t="s">
        <v>792</v>
      </c>
      <c r="D17" s="346" t="s">
        <v>793</v>
      </c>
      <c r="E17" s="346" t="s">
        <v>794</v>
      </c>
      <c r="F17" s="347" t="n">
        <f aca="false">G17-1</f>
        <v>2020</v>
      </c>
      <c r="G17" s="348" t="n">
        <f aca="false">'DATOS IDENTIFICATIVOS'!C9</f>
        <v>2021</v>
      </c>
      <c r="H17" s="349" t="s">
        <v>795</v>
      </c>
      <c r="I17" s="337"/>
      <c r="J17" s="9"/>
      <c r="K17" s="235"/>
      <c r="L17" s="235"/>
      <c r="M17" s="235"/>
    </row>
    <row r="18" customFormat="false" ht="18" hidden="false" customHeight="true" outlineLevel="0" collapsed="false">
      <c r="A18" s="350" t="s">
        <v>796</v>
      </c>
      <c r="B18" s="302" t="n">
        <v>2016</v>
      </c>
      <c r="C18" s="351" t="n">
        <v>2021</v>
      </c>
      <c r="D18" s="352" t="n">
        <f aca="false">+E18+G18+H18</f>
        <v>2437161</v>
      </c>
      <c r="E18" s="302" t="n">
        <v>1910127</v>
      </c>
      <c r="F18" s="353"/>
      <c r="G18" s="302" t="n">
        <v>527034</v>
      </c>
      <c r="H18" s="354"/>
      <c r="I18" s="353" t="s">
        <v>797</v>
      </c>
      <c r="J18" s="235" t="n">
        <f aca="false">+((MID('DATOS IDENTIFICATIVOS'!$C$10,1,2)/5+73)*1000-6500)+K18</f>
        <v>86180</v>
      </c>
      <c r="K18" s="235" t="n">
        <v>80</v>
      </c>
      <c r="L18" s="235" t="str">
        <f aca="false">+I18</f>
        <v>Instalaciones y equipos de laboratorio adquiridos para la realización de proyectos de investigación competitivos</v>
      </c>
      <c r="M18" s="235" t="str">
        <f aca="false">+A18</f>
        <v>PI INVERSIONES</v>
      </c>
    </row>
    <row r="19" customFormat="false" ht="18" hidden="false" customHeight="true" outlineLevel="0" collapsed="false">
      <c r="A19" s="350" t="s">
        <v>798</v>
      </c>
      <c r="B19" s="302" t="n">
        <v>2021</v>
      </c>
      <c r="C19" s="351" t="n">
        <v>2021</v>
      </c>
      <c r="D19" s="355" t="n">
        <f aca="false">+E19+G19+H19</f>
        <v>18000</v>
      </c>
      <c r="E19" s="356"/>
      <c r="F19" s="357"/>
      <c r="G19" s="356" t="n">
        <v>18000</v>
      </c>
      <c r="H19" s="358"/>
      <c r="I19" s="357" t="s">
        <v>799</v>
      </c>
      <c r="J19" s="235" t="n">
        <f aca="false">+((MID('DATOS IDENTIFICATIVOS'!$C$10,1,2)/5+73)*1000-6500)+K19</f>
        <v>86181</v>
      </c>
      <c r="K19" s="235" t="n">
        <v>81</v>
      </c>
      <c r="L19" s="235" t="str">
        <f aca="false">+I19</f>
        <v>Compra de servidores y equipamiento informático necesaria para el adecuado funcionamiento de los sistemas </v>
      </c>
      <c r="M19" s="235" t="str">
        <f aca="false">+A19</f>
        <v>INVERSIONES GESTION DEL CONOCIMIENTO</v>
      </c>
    </row>
    <row r="20" s="360" customFormat="true" ht="18" hidden="false" customHeight="true" outlineLevel="0" collapsed="false">
      <c r="A20" s="350"/>
      <c r="B20" s="302"/>
      <c r="C20" s="351"/>
      <c r="D20" s="355" t="n">
        <f aca="false">+E20+G20+H20</f>
        <v>0</v>
      </c>
      <c r="E20" s="356"/>
      <c r="F20" s="359"/>
      <c r="G20" s="356"/>
      <c r="H20" s="358"/>
      <c r="I20" s="359"/>
      <c r="J20" s="235" t="n">
        <f aca="false">+((MID('DATOS IDENTIFICATIVOS'!$C$10,1,2)/5+73)*1000-6500)+K20</f>
        <v>86182</v>
      </c>
      <c r="K20" s="235" t="n">
        <v>82</v>
      </c>
      <c r="L20" s="235" t="n">
        <f aca="false">+I20</f>
        <v>0</v>
      </c>
      <c r="M20" s="235" t="n">
        <f aca="false">+A20</f>
        <v>0</v>
      </c>
    </row>
    <row r="21" customFormat="false" ht="18" hidden="false" customHeight="true" outlineLevel="0" collapsed="false">
      <c r="A21" s="350"/>
      <c r="B21" s="302"/>
      <c r="C21" s="351"/>
      <c r="D21" s="355" t="n">
        <f aca="false">+E21+G21+H21</f>
        <v>0</v>
      </c>
      <c r="E21" s="356"/>
      <c r="F21" s="359"/>
      <c r="G21" s="356"/>
      <c r="H21" s="358"/>
      <c r="I21" s="359"/>
      <c r="J21" s="235" t="n">
        <f aca="false">+((MID('DATOS IDENTIFICATIVOS'!$C$10,1,2)/5+73)*1000-6500)+K21</f>
        <v>86183</v>
      </c>
      <c r="K21" s="235" t="n">
        <v>83</v>
      </c>
      <c r="L21" s="235" t="n">
        <f aca="false">+I21</f>
        <v>0</v>
      </c>
      <c r="M21" s="235" t="n">
        <f aca="false">+A21</f>
        <v>0</v>
      </c>
    </row>
    <row r="22" customFormat="false" ht="18" hidden="false" customHeight="true" outlineLevel="0" collapsed="false">
      <c r="A22" s="350"/>
      <c r="B22" s="302"/>
      <c r="C22" s="351"/>
      <c r="D22" s="355" t="n">
        <f aca="false">+E22+G22+H22</f>
        <v>0</v>
      </c>
      <c r="E22" s="356"/>
      <c r="F22" s="359"/>
      <c r="G22" s="356"/>
      <c r="H22" s="358"/>
      <c r="I22" s="359"/>
      <c r="J22" s="235" t="n">
        <f aca="false">+((MID('DATOS IDENTIFICATIVOS'!$C$10,1,2)/5+73)*1000-6500)+K22</f>
        <v>86184</v>
      </c>
      <c r="K22" s="235" t="n">
        <v>84</v>
      </c>
      <c r="L22" s="235" t="n">
        <f aca="false">+I22</f>
        <v>0</v>
      </c>
      <c r="M22" s="235" t="n">
        <f aca="false">+A22</f>
        <v>0</v>
      </c>
    </row>
    <row r="23" customFormat="false" ht="18" hidden="false" customHeight="true" outlineLevel="0" collapsed="false">
      <c r="A23" s="350"/>
      <c r="B23" s="302"/>
      <c r="C23" s="351"/>
      <c r="D23" s="355" t="n">
        <f aca="false">+E23+G23+H23</f>
        <v>0</v>
      </c>
      <c r="E23" s="356"/>
      <c r="F23" s="359"/>
      <c r="G23" s="356"/>
      <c r="H23" s="358"/>
      <c r="I23" s="359"/>
      <c r="J23" s="235" t="n">
        <f aca="false">+((MID('DATOS IDENTIFICATIVOS'!$C$10,1,2)/5+73)*1000-6500)+K23</f>
        <v>86185</v>
      </c>
      <c r="K23" s="235" t="n">
        <v>85</v>
      </c>
      <c r="L23" s="235" t="n">
        <f aca="false">+I23</f>
        <v>0</v>
      </c>
      <c r="M23" s="235" t="n">
        <f aca="false">+A23</f>
        <v>0</v>
      </c>
    </row>
    <row r="24" customFormat="false" ht="18" hidden="false" customHeight="true" outlineLevel="0" collapsed="false">
      <c r="A24" s="350"/>
      <c r="B24" s="302"/>
      <c r="C24" s="351"/>
      <c r="D24" s="355" t="n">
        <f aca="false">+E24+G24+H24</f>
        <v>0</v>
      </c>
      <c r="E24" s="356"/>
      <c r="F24" s="359"/>
      <c r="G24" s="356"/>
      <c r="H24" s="358"/>
      <c r="I24" s="359"/>
      <c r="J24" s="235" t="n">
        <f aca="false">+((MID('DATOS IDENTIFICATIVOS'!$C$10,1,2)/5+73)*1000-6500)+K24</f>
        <v>86186</v>
      </c>
      <c r="K24" s="235" t="n">
        <v>86</v>
      </c>
      <c r="L24" s="235" t="n">
        <f aca="false">+I24</f>
        <v>0</v>
      </c>
      <c r="M24" s="235" t="n">
        <f aca="false">+A24</f>
        <v>0</v>
      </c>
    </row>
    <row r="25" customFormat="false" ht="18" hidden="false" customHeight="true" outlineLevel="0" collapsed="false">
      <c r="A25" s="350"/>
      <c r="B25" s="302"/>
      <c r="C25" s="351"/>
      <c r="D25" s="355" t="n">
        <f aca="false">+E25+G25+H25</f>
        <v>0</v>
      </c>
      <c r="E25" s="356"/>
      <c r="F25" s="359"/>
      <c r="G25" s="356"/>
      <c r="H25" s="358"/>
      <c r="I25" s="359"/>
      <c r="J25" s="235" t="n">
        <f aca="false">+((MID('DATOS IDENTIFICATIVOS'!$C$10,1,2)/5+73)*1000-6500)+K25</f>
        <v>86187</v>
      </c>
      <c r="K25" s="235" t="n">
        <v>87</v>
      </c>
      <c r="L25" s="235" t="n">
        <f aca="false">+I25</f>
        <v>0</v>
      </c>
      <c r="M25" s="235" t="n">
        <f aca="false">+A25</f>
        <v>0</v>
      </c>
    </row>
    <row r="26" customFormat="false" ht="18" hidden="false" customHeight="true" outlineLevel="0" collapsed="false">
      <c r="A26" s="350"/>
      <c r="B26" s="302"/>
      <c r="C26" s="351"/>
      <c r="D26" s="355" t="n">
        <f aca="false">+E26+G26+H26</f>
        <v>0</v>
      </c>
      <c r="E26" s="356"/>
      <c r="F26" s="359"/>
      <c r="G26" s="356"/>
      <c r="H26" s="358"/>
      <c r="I26" s="359"/>
      <c r="J26" s="235" t="n">
        <f aca="false">+((MID('DATOS IDENTIFICATIVOS'!$C$10,1,2)/5+73)*1000-6500)+K26</f>
        <v>86188</v>
      </c>
      <c r="K26" s="235" t="n">
        <v>88</v>
      </c>
      <c r="L26" s="235" t="n">
        <f aca="false">+I26</f>
        <v>0</v>
      </c>
      <c r="M26" s="235" t="n">
        <f aca="false">+A26</f>
        <v>0</v>
      </c>
    </row>
    <row r="27" customFormat="false" ht="18" hidden="false" customHeight="true" outlineLevel="0" collapsed="false">
      <c r="A27" s="350"/>
      <c r="B27" s="302"/>
      <c r="C27" s="351"/>
      <c r="D27" s="355" t="n">
        <f aca="false">+E27+G27+H27</f>
        <v>0</v>
      </c>
      <c r="E27" s="356"/>
      <c r="F27" s="359"/>
      <c r="G27" s="356"/>
      <c r="H27" s="358"/>
      <c r="I27" s="359"/>
      <c r="J27" s="235" t="n">
        <f aca="false">+((MID('DATOS IDENTIFICATIVOS'!$C$10,1,2)/5+73)*1000-6500)+K27</f>
        <v>86189</v>
      </c>
      <c r="K27" s="235" t="n">
        <v>89</v>
      </c>
      <c r="L27" s="235" t="n">
        <f aca="false">+I27</f>
        <v>0</v>
      </c>
      <c r="M27" s="235" t="n">
        <f aca="false">+A27</f>
        <v>0</v>
      </c>
    </row>
    <row r="28" customFormat="false" ht="18" hidden="false" customHeight="true" outlineLevel="0" collapsed="false">
      <c r="A28" s="350"/>
      <c r="B28" s="302"/>
      <c r="C28" s="351"/>
      <c r="D28" s="355" t="n">
        <f aca="false">+E28+G28+H28</f>
        <v>0</v>
      </c>
      <c r="E28" s="356"/>
      <c r="F28" s="359"/>
      <c r="G28" s="356"/>
      <c r="H28" s="358"/>
      <c r="I28" s="359"/>
      <c r="J28" s="235" t="n">
        <f aca="false">+((MID('DATOS IDENTIFICATIVOS'!$C$10,1,2)/5+73)*1000-6500)+K28</f>
        <v>86190</v>
      </c>
      <c r="K28" s="235" t="n">
        <v>90</v>
      </c>
      <c r="L28" s="235" t="n">
        <f aca="false">+I28</f>
        <v>0</v>
      </c>
      <c r="M28" s="235" t="n">
        <f aca="false">+A28</f>
        <v>0</v>
      </c>
    </row>
    <row r="29" customFormat="false" ht="18" hidden="false" customHeight="true" outlineLevel="0" collapsed="false">
      <c r="A29" s="350"/>
      <c r="B29" s="302"/>
      <c r="C29" s="351"/>
      <c r="D29" s="355" t="n">
        <f aca="false">+E29+G29+H29</f>
        <v>0</v>
      </c>
      <c r="E29" s="356"/>
      <c r="F29" s="359"/>
      <c r="G29" s="356"/>
      <c r="H29" s="358"/>
      <c r="I29" s="359"/>
      <c r="J29" s="235" t="n">
        <f aca="false">+((MID('DATOS IDENTIFICATIVOS'!$C$10,1,2)/5+73)*1000-6500)+K29</f>
        <v>86191</v>
      </c>
      <c r="K29" s="235" t="n">
        <v>91</v>
      </c>
      <c r="L29" s="235" t="n">
        <f aca="false">+I29</f>
        <v>0</v>
      </c>
      <c r="M29" s="235" t="n">
        <f aca="false">+A29</f>
        <v>0</v>
      </c>
    </row>
    <row r="30" customFormat="false" ht="18" hidden="false" customHeight="true" outlineLevel="0" collapsed="false">
      <c r="A30" s="350"/>
      <c r="B30" s="302"/>
      <c r="C30" s="351"/>
      <c r="D30" s="355" t="n">
        <f aca="false">+E30+G30+H30</f>
        <v>0</v>
      </c>
      <c r="E30" s="356"/>
      <c r="F30" s="359"/>
      <c r="G30" s="356"/>
      <c r="H30" s="358"/>
      <c r="I30" s="359"/>
      <c r="J30" s="235" t="n">
        <f aca="false">+((MID('DATOS IDENTIFICATIVOS'!$C$10,1,2)/5+73)*1000-6500)+K30</f>
        <v>86192</v>
      </c>
      <c r="K30" s="235" t="n">
        <v>92</v>
      </c>
      <c r="L30" s="235" t="n">
        <f aca="false">+I30</f>
        <v>0</v>
      </c>
      <c r="M30" s="235" t="n">
        <f aca="false">+A30</f>
        <v>0</v>
      </c>
    </row>
    <row r="31" customFormat="false" ht="18" hidden="false" customHeight="true" outlineLevel="0" collapsed="false">
      <c r="A31" s="350"/>
      <c r="B31" s="302"/>
      <c r="C31" s="351"/>
      <c r="D31" s="355" t="n">
        <f aca="false">+E31+G31+H31</f>
        <v>0</v>
      </c>
      <c r="E31" s="356"/>
      <c r="F31" s="359"/>
      <c r="G31" s="356"/>
      <c r="H31" s="358"/>
      <c r="I31" s="359"/>
      <c r="J31" s="235" t="n">
        <f aca="false">+((MID('DATOS IDENTIFICATIVOS'!$C$10,1,2)/5+73)*1000-6500)+K31</f>
        <v>86193</v>
      </c>
      <c r="K31" s="235" t="n">
        <v>93</v>
      </c>
      <c r="L31" s="235" t="n">
        <f aca="false">+I31</f>
        <v>0</v>
      </c>
      <c r="M31" s="235" t="n">
        <f aca="false">+A31</f>
        <v>0</v>
      </c>
    </row>
    <row r="32" customFormat="false" ht="18" hidden="false" customHeight="true" outlineLevel="0" collapsed="false">
      <c r="A32" s="350"/>
      <c r="B32" s="302"/>
      <c r="C32" s="351"/>
      <c r="D32" s="355" t="n">
        <f aca="false">+E32+G32+H32</f>
        <v>0</v>
      </c>
      <c r="E32" s="356"/>
      <c r="F32" s="359"/>
      <c r="G32" s="356"/>
      <c r="H32" s="358"/>
      <c r="I32" s="359"/>
      <c r="J32" s="235" t="n">
        <f aca="false">+((MID('DATOS IDENTIFICATIVOS'!$C$10,1,2)/5+73)*1000-6500)+K32</f>
        <v>86194</v>
      </c>
      <c r="K32" s="235" t="n">
        <v>94</v>
      </c>
      <c r="L32" s="235" t="n">
        <f aca="false">+I32</f>
        <v>0</v>
      </c>
      <c r="M32" s="235" t="n">
        <f aca="false">+A32</f>
        <v>0</v>
      </c>
    </row>
    <row r="33" customFormat="false" ht="18" hidden="false" customHeight="true" outlineLevel="0" collapsed="false">
      <c r="A33" s="350"/>
      <c r="B33" s="302"/>
      <c r="C33" s="351"/>
      <c r="D33" s="355" t="n">
        <f aca="false">+E33+G33+H33</f>
        <v>0</v>
      </c>
      <c r="E33" s="356"/>
      <c r="F33" s="359"/>
      <c r="G33" s="356"/>
      <c r="H33" s="358"/>
      <c r="I33" s="359"/>
      <c r="J33" s="235" t="n">
        <f aca="false">+((MID('DATOS IDENTIFICATIVOS'!$C$10,1,2)/5+73)*1000-6500)+K33</f>
        <v>86195</v>
      </c>
      <c r="K33" s="235" t="n">
        <v>95</v>
      </c>
      <c r="L33" s="235" t="n">
        <f aca="false">+I33</f>
        <v>0</v>
      </c>
      <c r="M33" s="235" t="n">
        <f aca="false">+A33</f>
        <v>0</v>
      </c>
    </row>
    <row r="34" customFormat="false" ht="18" hidden="false" customHeight="true" outlineLevel="0" collapsed="false">
      <c r="A34" s="350"/>
      <c r="B34" s="302"/>
      <c r="C34" s="351"/>
      <c r="D34" s="355" t="n">
        <f aca="false">+E34+G34+H34</f>
        <v>0</v>
      </c>
      <c r="E34" s="356"/>
      <c r="F34" s="359"/>
      <c r="G34" s="356"/>
      <c r="H34" s="358"/>
      <c r="I34" s="359"/>
      <c r="J34" s="235" t="n">
        <f aca="false">+((MID('DATOS IDENTIFICATIVOS'!$C$10,1,2)/5+73)*1000-6500)+K34</f>
        <v>86196</v>
      </c>
      <c r="K34" s="235" t="n">
        <v>96</v>
      </c>
      <c r="L34" s="235" t="n">
        <f aca="false">+I34</f>
        <v>0</v>
      </c>
      <c r="M34" s="235" t="n">
        <f aca="false">+A34</f>
        <v>0</v>
      </c>
    </row>
    <row r="35" customFormat="false" ht="18" hidden="false" customHeight="true" outlineLevel="0" collapsed="false">
      <c r="A35" s="350"/>
      <c r="B35" s="302"/>
      <c r="C35" s="351"/>
      <c r="D35" s="355" t="n">
        <f aca="false">+E35+G35+H35</f>
        <v>0</v>
      </c>
      <c r="E35" s="356"/>
      <c r="F35" s="359"/>
      <c r="G35" s="356"/>
      <c r="H35" s="358"/>
      <c r="I35" s="359"/>
      <c r="J35" s="235" t="n">
        <f aca="false">+((MID('DATOS IDENTIFICATIVOS'!$C$10,1,2)/5+73)*1000-6500)+K35</f>
        <v>86197</v>
      </c>
      <c r="K35" s="235" t="n">
        <v>97</v>
      </c>
      <c r="L35" s="235" t="n">
        <f aca="false">+I35</f>
        <v>0</v>
      </c>
      <c r="M35" s="235" t="n">
        <f aca="false">+A35</f>
        <v>0</v>
      </c>
    </row>
    <row r="36" customFormat="false" ht="18" hidden="false" customHeight="true" outlineLevel="0" collapsed="false">
      <c r="A36" s="350"/>
      <c r="B36" s="302"/>
      <c r="C36" s="351"/>
      <c r="D36" s="355" t="n">
        <f aca="false">+E36+G36+H36</f>
        <v>0</v>
      </c>
      <c r="E36" s="356"/>
      <c r="F36" s="359"/>
      <c r="G36" s="356"/>
      <c r="H36" s="358"/>
      <c r="I36" s="359"/>
      <c r="J36" s="235" t="n">
        <f aca="false">+((MID('DATOS IDENTIFICATIVOS'!$C$10,1,2)/5+73)*1000-6500)+K36</f>
        <v>86198</v>
      </c>
      <c r="K36" s="235" t="n">
        <v>98</v>
      </c>
      <c r="L36" s="235" t="n">
        <f aca="false">+I36</f>
        <v>0</v>
      </c>
      <c r="M36" s="235" t="n">
        <f aca="false">+A36</f>
        <v>0</v>
      </c>
    </row>
    <row r="37" customFormat="false" ht="18" hidden="false" customHeight="true" outlineLevel="0" collapsed="false">
      <c r="A37" s="350"/>
      <c r="B37" s="302"/>
      <c r="C37" s="351"/>
      <c r="D37" s="355" t="n">
        <f aca="false">+E37+G37+H37</f>
        <v>0</v>
      </c>
      <c r="E37" s="356"/>
      <c r="F37" s="359"/>
      <c r="G37" s="356"/>
      <c r="H37" s="358"/>
      <c r="I37" s="359"/>
      <c r="J37" s="235" t="n">
        <f aca="false">+((MID('DATOS IDENTIFICATIVOS'!$C$10,1,2)/5+73)*1000-6500)+K37</f>
        <v>86199</v>
      </c>
      <c r="K37" s="235" t="n">
        <v>99</v>
      </c>
      <c r="L37" s="235" t="n">
        <f aca="false">+I37</f>
        <v>0</v>
      </c>
      <c r="M37" s="235" t="n">
        <f aca="false">+A37</f>
        <v>0</v>
      </c>
    </row>
    <row r="38" customFormat="false" ht="18" hidden="false" customHeight="true" outlineLevel="0" collapsed="false">
      <c r="A38" s="350"/>
      <c r="B38" s="302"/>
      <c r="C38" s="351"/>
      <c r="D38" s="355" t="n">
        <f aca="false">+E38+G38+H38</f>
        <v>0</v>
      </c>
      <c r="E38" s="356"/>
      <c r="F38" s="359"/>
      <c r="G38" s="356"/>
      <c r="H38" s="358"/>
      <c r="I38" s="359"/>
      <c r="J38" s="235" t="n">
        <f aca="false">+((MID('DATOS IDENTIFICATIVOS'!$C$10,1,2)/5+73)*1000-6500)+K38</f>
        <v>86200</v>
      </c>
      <c r="K38" s="235" t="n">
        <v>100</v>
      </c>
      <c r="L38" s="235" t="n">
        <f aca="false">+I38</f>
        <v>0</v>
      </c>
      <c r="M38" s="235" t="n">
        <f aca="false">+A38</f>
        <v>0</v>
      </c>
    </row>
    <row r="39" customFormat="false" ht="18" hidden="false" customHeight="true" outlineLevel="0" collapsed="false">
      <c r="A39" s="350"/>
      <c r="B39" s="302"/>
      <c r="C39" s="351"/>
      <c r="D39" s="355" t="n">
        <f aca="false">+E39+G39+H39</f>
        <v>0</v>
      </c>
      <c r="E39" s="356"/>
      <c r="F39" s="359"/>
      <c r="G39" s="356"/>
      <c r="H39" s="358"/>
      <c r="I39" s="359"/>
      <c r="J39" s="235" t="n">
        <f aca="false">+((MID('DATOS IDENTIFICATIVOS'!$C$10,1,2)/5+73)*1000-6500)+K39</f>
        <v>86201</v>
      </c>
      <c r="K39" s="235" t="n">
        <v>101</v>
      </c>
      <c r="L39" s="235" t="n">
        <f aca="false">+I39</f>
        <v>0</v>
      </c>
      <c r="M39" s="235" t="n">
        <f aca="false">+A39</f>
        <v>0</v>
      </c>
    </row>
    <row r="40" customFormat="false" ht="18" hidden="false" customHeight="true" outlineLevel="0" collapsed="false">
      <c r="A40" s="350"/>
      <c r="B40" s="302"/>
      <c r="C40" s="351"/>
      <c r="D40" s="355" t="n">
        <f aca="false">+E40+G40+H40</f>
        <v>0</v>
      </c>
      <c r="E40" s="356"/>
      <c r="F40" s="359"/>
      <c r="G40" s="356"/>
      <c r="H40" s="358"/>
      <c r="I40" s="359"/>
      <c r="J40" s="235" t="n">
        <f aca="false">+((MID('DATOS IDENTIFICATIVOS'!$C$10,1,2)/5+73)*1000-6500)+K40</f>
        <v>86202</v>
      </c>
      <c r="K40" s="235" t="n">
        <v>102</v>
      </c>
      <c r="L40" s="235" t="n">
        <f aca="false">+I40</f>
        <v>0</v>
      </c>
      <c r="M40" s="235" t="n">
        <f aca="false">+A40</f>
        <v>0</v>
      </c>
    </row>
    <row r="41" customFormat="false" ht="18" hidden="false" customHeight="true" outlineLevel="0" collapsed="false">
      <c r="A41" s="350"/>
      <c r="B41" s="302"/>
      <c r="C41" s="351"/>
      <c r="D41" s="355" t="n">
        <f aca="false">+E41+G41+H41</f>
        <v>0</v>
      </c>
      <c r="E41" s="356"/>
      <c r="F41" s="359"/>
      <c r="G41" s="356"/>
      <c r="H41" s="358"/>
      <c r="I41" s="359"/>
      <c r="J41" s="235" t="n">
        <f aca="false">+((MID('DATOS IDENTIFICATIVOS'!$C$10,1,2)/5+73)*1000-6500)+K41</f>
        <v>86203</v>
      </c>
      <c r="K41" s="235" t="n">
        <v>103</v>
      </c>
      <c r="L41" s="235" t="n">
        <f aca="false">+I41</f>
        <v>0</v>
      </c>
      <c r="M41" s="235" t="n">
        <f aca="false">+A41</f>
        <v>0</v>
      </c>
    </row>
    <row r="42" customFormat="false" ht="18" hidden="false" customHeight="true" outlineLevel="0" collapsed="false">
      <c r="A42" s="350"/>
      <c r="B42" s="302"/>
      <c r="C42" s="351"/>
      <c r="D42" s="355" t="n">
        <f aca="false">+E42+G42+H42</f>
        <v>0</v>
      </c>
      <c r="E42" s="356"/>
      <c r="F42" s="359"/>
      <c r="G42" s="356"/>
      <c r="H42" s="358"/>
      <c r="I42" s="359"/>
      <c r="J42" s="235" t="n">
        <f aca="false">+((MID('DATOS IDENTIFICATIVOS'!$C$10,1,2)/5+73)*1000-6500)+K42</f>
        <v>86204</v>
      </c>
      <c r="K42" s="235" t="n">
        <v>104</v>
      </c>
      <c r="L42" s="235" t="n">
        <f aca="false">+I42</f>
        <v>0</v>
      </c>
      <c r="M42" s="235" t="n">
        <f aca="false">+A42</f>
        <v>0</v>
      </c>
    </row>
    <row r="43" customFormat="false" ht="18" hidden="false" customHeight="true" outlineLevel="0" collapsed="false">
      <c r="A43" s="350"/>
      <c r="B43" s="302"/>
      <c r="C43" s="351"/>
      <c r="D43" s="355" t="n">
        <f aca="false">+E43+G43+H43</f>
        <v>0</v>
      </c>
      <c r="E43" s="356"/>
      <c r="F43" s="359"/>
      <c r="G43" s="356"/>
      <c r="H43" s="358"/>
      <c r="I43" s="359"/>
      <c r="J43" s="235" t="n">
        <f aca="false">+((MID('DATOS IDENTIFICATIVOS'!$C$10,1,2)/5+73)*1000-6500)+K43</f>
        <v>86205</v>
      </c>
      <c r="K43" s="235" t="n">
        <v>105</v>
      </c>
      <c r="L43" s="235" t="n">
        <f aca="false">+I43</f>
        <v>0</v>
      </c>
      <c r="M43" s="235" t="n">
        <f aca="false">+A43</f>
        <v>0</v>
      </c>
    </row>
    <row r="44" customFormat="false" ht="18" hidden="false" customHeight="true" outlineLevel="0" collapsed="false">
      <c r="A44" s="350"/>
      <c r="B44" s="302"/>
      <c r="C44" s="351"/>
      <c r="D44" s="355" t="n">
        <f aca="false">+E44+G44+H44</f>
        <v>0</v>
      </c>
      <c r="E44" s="356"/>
      <c r="F44" s="359"/>
      <c r="G44" s="356"/>
      <c r="H44" s="358"/>
      <c r="I44" s="359"/>
      <c r="J44" s="235" t="n">
        <f aca="false">+((MID('DATOS IDENTIFICATIVOS'!$C$10,1,2)/5+73)*1000-6500)+K44</f>
        <v>86206</v>
      </c>
      <c r="K44" s="235" t="n">
        <v>106</v>
      </c>
      <c r="L44" s="235" t="n">
        <f aca="false">+I44</f>
        <v>0</v>
      </c>
      <c r="M44" s="235" t="n">
        <f aca="false">+A44</f>
        <v>0</v>
      </c>
    </row>
    <row r="45" s="360" customFormat="true" ht="18" hidden="false" customHeight="true" outlineLevel="0" collapsed="false">
      <c r="A45" s="350"/>
      <c r="B45" s="302"/>
      <c r="C45" s="351"/>
      <c r="D45" s="355" t="n">
        <f aca="false">+E45+G45+H45</f>
        <v>0</v>
      </c>
      <c r="E45" s="356"/>
      <c r="F45" s="359"/>
      <c r="G45" s="356"/>
      <c r="H45" s="358"/>
      <c r="I45" s="359"/>
      <c r="J45" s="235" t="n">
        <f aca="false">+((MID('DATOS IDENTIFICATIVOS'!$C$10,1,2)/5+73)*1000-6500)+K45</f>
        <v>86207</v>
      </c>
      <c r="K45" s="235" t="n">
        <v>107</v>
      </c>
      <c r="L45" s="235" t="n">
        <f aca="false">+I45</f>
        <v>0</v>
      </c>
      <c r="M45" s="235" t="n">
        <f aca="false">+A45</f>
        <v>0</v>
      </c>
    </row>
    <row r="46" customFormat="false" ht="18" hidden="false" customHeight="true" outlineLevel="0" collapsed="false">
      <c r="A46" s="350"/>
      <c r="B46" s="302"/>
      <c r="C46" s="351"/>
      <c r="D46" s="355" t="n">
        <f aca="false">+E46+G46+H46</f>
        <v>0</v>
      </c>
      <c r="E46" s="356"/>
      <c r="F46" s="359"/>
      <c r="G46" s="356"/>
      <c r="H46" s="358"/>
      <c r="I46" s="359"/>
      <c r="J46" s="235" t="n">
        <f aca="false">+((MID('DATOS IDENTIFICATIVOS'!$C$10,1,2)/5+73)*1000-6500)+K46</f>
        <v>86208</v>
      </c>
      <c r="K46" s="235" t="n">
        <v>108</v>
      </c>
      <c r="L46" s="235" t="n">
        <f aca="false">+I46</f>
        <v>0</v>
      </c>
      <c r="M46" s="235" t="n">
        <f aca="false">+A46</f>
        <v>0</v>
      </c>
    </row>
    <row r="47" s="360" customFormat="true" ht="18" hidden="false" customHeight="true" outlineLevel="0" collapsed="false">
      <c r="A47" s="350"/>
      <c r="B47" s="302"/>
      <c r="C47" s="351"/>
      <c r="D47" s="355" t="n">
        <f aca="false">+E47+G47+H47</f>
        <v>0</v>
      </c>
      <c r="E47" s="356"/>
      <c r="F47" s="359"/>
      <c r="G47" s="356"/>
      <c r="H47" s="358"/>
      <c r="I47" s="359"/>
      <c r="J47" s="235" t="n">
        <f aca="false">+((MID('DATOS IDENTIFICATIVOS'!$C$10,1,2)/5+73)*1000-6500)+K47</f>
        <v>86209</v>
      </c>
      <c r="K47" s="235" t="n">
        <v>109</v>
      </c>
      <c r="L47" s="235" t="n">
        <f aca="false">+I47</f>
        <v>0</v>
      </c>
      <c r="M47" s="235" t="n">
        <f aca="false">+A47</f>
        <v>0</v>
      </c>
    </row>
    <row r="48" customFormat="false" ht="13.2" hidden="false" customHeight="false" outlineLevel="0" collapsed="false">
      <c r="A48" s="306"/>
      <c r="B48" s="306"/>
      <c r="C48" s="361"/>
      <c r="D48" s="362" t="n">
        <f aca="false">+E48+G48+H48</f>
        <v>0</v>
      </c>
      <c r="E48" s="306"/>
      <c r="F48" s="306"/>
      <c r="G48" s="306"/>
      <c r="H48" s="306"/>
      <c r="I48" s="351"/>
      <c r="J48" s="235" t="n">
        <f aca="false">+((MID('DATOS IDENTIFICATIVOS'!$C$10,1,2)/5+73)*1000-6500)+K48</f>
        <v>86210</v>
      </c>
      <c r="K48" s="235" t="n">
        <v>110</v>
      </c>
      <c r="L48" s="235" t="n">
        <f aca="false">+I48</f>
        <v>0</v>
      </c>
      <c r="M48" s="235" t="n">
        <f aca="false">+A48</f>
        <v>0</v>
      </c>
    </row>
    <row r="49" customFormat="false" ht="13.2" hidden="false" customHeight="false" outlineLevel="0" collapsed="false">
      <c r="A49" s="363" t="s">
        <v>639</v>
      </c>
      <c r="B49" s="294"/>
      <c r="C49" s="294"/>
      <c r="D49" s="294" t="n">
        <f aca="false">SUM(D18:D48)</f>
        <v>2455161</v>
      </c>
      <c r="E49" s="294" t="n">
        <f aca="false">SUM(E18:E48)</f>
        <v>1910127</v>
      </c>
      <c r="F49" s="294" t="n">
        <f aca="false">SUM(F18:F48)</f>
        <v>0</v>
      </c>
      <c r="G49" s="294" t="n">
        <f aca="false">SUM(G18:G48)</f>
        <v>545034</v>
      </c>
      <c r="H49" s="294" t="n">
        <f aca="false">SUM(H18:H48)</f>
        <v>0</v>
      </c>
      <c r="I49" s="294"/>
    </row>
    <row r="50" customFormat="false" ht="13.2" hidden="false" customHeight="false" outlineLevel="0" collapsed="false"/>
    <row r="51" customFormat="false" ht="13.2" hidden="false" customHeight="false" outlineLevel="0" collapsed="false"/>
    <row r="52" customFormat="false" ht="13.2" hidden="false" customHeight="false" outlineLevel="0" collapsed="false"/>
    <row r="53" customFormat="false" ht="13.2" hidden="false" customHeight="false" outlineLevel="0" collapsed="false"/>
    <row r="54" customFormat="false" ht="13.2" hidden="false" customHeight="false" outlineLevel="0" collapsed="false"/>
    <row r="55" customFormat="false" ht="13.2" hidden="false" customHeight="false" outlineLevel="0" collapsed="false"/>
    <row r="56" customFormat="false" ht="13.2" hidden="false" customHeight="false" outlineLevel="0" collapsed="false"/>
    <row r="57" customFormat="false" ht="13.2" hidden="false" customHeight="false" outlineLevel="0" collapsed="false"/>
    <row r="58" customFormat="false" ht="13.2" hidden="false" customHeight="false" outlineLevel="0" collapsed="false"/>
    <row r="59" customFormat="false" ht="13.2" hidden="false" customHeight="false" outlineLevel="0" collapsed="false"/>
    <row r="60" customFormat="false" ht="13.2" hidden="false" customHeight="false" outlineLevel="0" collapsed="false"/>
    <row r="61" customFormat="false" ht="13.2" hidden="false" customHeight="false" outlineLevel="0" collapsed="false"/>
    <row r="62" customFormat="false" ht="13.2" hidden="false" customHeight="false" outlineLevel="0" collapsed="false"/>
    <row r="63" customFormat="false" ht="13.2" hidden="false" customHeight="false" outlineLevel="0" collapsed="false"/>
    <row r="64" customFormat="false" ht="13.2" hidden="false" customHeight="false" outlineLevel="0" collapsed="false"/>
    <row r="65" customFormat="false" ht="13.2" hidden="false" customHeight="false" outlineLevel="0" collapsed="false"/>
    <row r="66" customFormat="false" ht="13.2" hidden="false" customHeight="false" outlineLevel="0" collapsed="false"/>
    <row r="67" customFormat="false" ht="13.2" hidden="false" customHeight="false" outlineLevel="0" collapsed="false"/>
    <row r="68" customFormat="false" ht="13.2" hidden="false" customHeight="false" outlineLevel="0" collapsed="false"/>
    <row r="69" customFormat="false" ht="13.2" hidden="false" customHeight="false" outlineLevel="0" collapsed="false"/>
    <row r="70" customFormat="false" ht="13.2" hidden="false" customHeight="false" outlineLevel="0" collapsed="false"/>
    <row r="71" customFormat="false" ht="13.2" hidden="false" customHeight="false" outlineLevel="0" collapsed="false"/>
    <row r="72" customFormat="false" ht="13.2" hidden="false" customHeight="false" outlineLevel="0" collapsed="false"/>
    <row r="73" customFormat="false" ht="13.2" hidden="false" customHeight="false" outlineLevel="0" collapsed="false"/>
    <row r="74" customFormat="false" ht="13.2" hidden="false" customHeight="false" outlineLevel="0" collapsed="false"/>
    <row r="75" customFormat="false" ht="13.2" hidden="false" customHeight="false" outlineLevel="0" collapsed="false"/>
    <row r="76" customFormat="false" ht="13.2" hidden="false" customHeight="false" outlineLevel="0" collapsed="false"/>
    <row r="77" customFormat="false" ht="13.2" hidden="false" customHeight="false" outlineLevel="0" collapsed="false"/>
    <row r="78" customFormat="false" ht="13.2" hidden="false" customHeight="false" outlineLevel="0" collapsed="false"/>
    <row r="79" customFormat="false" ht="13.2" hidden="false" customHeight="false" outlineLevel="0" collapsed="false"/>
    <row r="80" customFormat="false" ht="13.2" hidden="false" customHeight="false" outlineLevel="0" collapsed="false"/>
    <row r="81" customFormat="false" ht="13.2" hidden="false" customHeight="false" outlineLevel="0" collapsed="false"/>
    <row r="82" customFormat="false" ht="13.2" hidden="false" customHeight="false" outlineLevel="0" collapsed="false"/>
    <row r="83" customFormat="false" ht="13.2" hidden="false" customHeight="false" outlineLevel="0" collapsed="false"/>
    <row r="84" customFormat="false" ht="13.2" hidden="false" customHeight="false" outlineLevel="0" collapsed="false"/>
    <row r="85" customFormat="false" ht="13.2" hidden="false" customHeight="false" outlineLevel="0" collapsed="false"/>
    <row r="86" customFormat="false" ht="13.2" hidden="false" customHeight="false" outlineLevel="0" collapsed="false"/>
    <row r="87" customFormat="false" ht="13.2" hidden="false" customHeight="false" outlineLevel="0" collapsed="false"/>
    <row r="88" customFormat="false" ht="13.2" hidden="false" customHeight="false" outlineLevel="0" collapsed="false"/>
    <row r="89" customFormat="false" ht="13.2" hidden="false" customHeight="false" outlineLevel="0" collapsed="false"/>
    <row r="90" customFormat="false" ht="13.2" hidden="false" customHeight="false" outlineLevel="0" collapsed="false"/>
    <row r="91" customFormat="false" ht="13.2" hidden="false" customHeight="false" outlineLevel="0" collapsed="false"/>
    <row r="92" customFormat="false" ht="13.2" hidden="false" customHeight="false" outlineLevel="0" collapsed="false"/>
    <row r="93" customFormat="false" ht="13.2" hidden="false" customHeight="false" outlineLevel="0" collapsed="false"/>
    <row r="94" customFormat="false" ht="13.2" hidden="false" customHeight="false" outlineLevel="0" collapsed="false"/>
    <row r="95" customFormat="false" ht="13.2" hidden="false" customHeight="false" outlineLevel="0" collapsed="false"/>
    <row r="96" customFormat="false" ht="13.2" hidden="false" customHeight="false" outlineLevel="0" collapsed="false"/>
    <row r="97" customFormat="false" ht="13.2" hidden="false" customHeight="false" outlineLevel="0" collapsed="false"/>
    <row r="98" customFormat="false" ht="13.2" hidden="false" customHeight="false" outlineLevel="0" collapsed="false"/>
    <row r="99" customFormat="false" ht="13.2" hidden="false" customHeight="false" outlineLevel="0" collapsed="false"/>
    <row r="100" customFormat="false" ht="13.2" hidden="false" customHeight="false" outlineLevel="0" collapsed="false"/>
    <row r="101" customFormat="false" ht="13.2" hidden="false" customHeight="false" outlineLevel="0" collapsed="false"/>
    <row r="102" customFormat="false" ht="13.2" hidden="false" customHeight="false" outlineLevel="0" collapsed="false"/>
    <row r="103" customFormat="false" ht="13.2" hidden="false" customHeight="false" outlineLevel="0" collapsed="false"/>
    <row r="104" customFormat="false" ht="13.2" hidden="false" customHeight="false" outlineLevel="0" collapsed="false"/>
    <row r="105" customFormat="false" ht="13.2" hidden="false" customHeight="false" outlineLevel="0" collapsed="false"/>
    <row r="106" customFormat="false" ht="13.2" hidden="false" customHeight="false" outlineLevel="0" collapsed="false"/>
    <row r="107" customFormat="false" ht="13.2" hidden="false" customHeight="false" outlineLevel="0" collapsed="false"/>
    <row r="108" customFormat="false" ht="13.2" hidden="false" customHeight="false" outlineLevel="0" collapsed="false"/>
    <row r="109" customFormat="false" ht="13.2" hidden="false" customHeight="false" outlineLevel="0" collapsed="false"/>
    <row r="110" customFormat="false" ht="13.2" hidden="false" customHeight="false" outlineLevel="0" collapsed="false"/>
    <row r="111" customFormat="false" ht="13.2" hidden="false" customHeight="false" outlineLevel="0" collapsed="false"/>
    <row r="112" customFormat="false" ht="13.2" hidden="false" customHeight="false" outlineLevel="0" collapsed="false"/>
    <row r="113" customFormat="false" ht="13.2" hidden="false" customHeight="false" outlineLevel="0" collapsed="false"/>
    <row r="114" customFormat="false" ht="13.2" hidden="false" customHeight="false" outlineLevel="0" collapsed="false"/>
    <row r="115" customFormat="false" ht="13.2" hidden="false" customHeight="false" outlineLevel="0" collapsed="false"/>
    <row r="116" customFormat="false" ht="13.2" hidden="false" customHeight="false" outlineLevel="0" collapsed="false"/>
    <row r="117" customFormat="false" ht="13.2" hidden="false" customHeight="false" outlineLevel="0" collapsed="false"/>
  </sheetData>
  <sheetProtection algorithmName="SHA-512" hashValue="/JECxcJ/5KgNtPZyLeCGnRt5lC6qc8ChYNwPjoTVb4iykAV5gK838hzdFOy2d5zaRBMSsSQhZwEbQ8aYhsH0Kw==" saltValue="uqLKS6+YmwCeq2zH9Rzc/A==" spinCount="100000" sheet="true" objects="true" scenarios="true"/>
  <mergeCells count="9">
    <mergeCell ref="A1:I1"/>
    <mergeCell ref="A2:D2"/>
    <mergeCell ref="E2:I2"/>
    <mergeCell ref="A5:H5"/>
    <mergeCell ref="A8:I8"/>
    <mergeCell ref="A12:I12"/>
    <mergeCell ref="B15:C15"/>
    <mergeCell ref="I15:I17"/>
    <mergeCell ref="B16:C16"/>
  </mergeCells>
  <dataValidations count="4">
    <dataValidation allowBlank="true" error="La presupuestación no admite decimales" errorTitle="Numeros decimales no permitidos" operator="between" showDropDown="false" showErrorMessage="true" showInputMessage="true" sqref="E2 I15" type="none">
      <formula1>0</formula1>
      <formula2>0</formula2>
    </dataValidation>
    <dataValidation allowBlank="true" error="El número máximo de caracteres es de 40" errorTitle="Longitud Máxima superada" operator="between" showDropDown="false" showErrorMessage="true" showInputMessage="true" sqref="A18:A48" type="textLength">
      <formula1>0</formula1>
      <formula2>40</formula2>
    </dataValidation>
    <dataValidation allowBlank="true" error="La presupuestación no admite decimales" errorTitle="Numeros decimales no permitidos" operator="between" showDropDown="false" showErrorMessage="true" showInputMessage="true" sqref="D2:D4 E3:I4 D5:I7 D9:I14 D15:H49 I49 D50:I1049" type="whole">
      <formula1>-1E+025</formula1>
      <formula2>1E+026</formula2>
    </dataValidation>
    <dataValidation allowBlank="false" error="Compruebe que el campo Denominación está cumplimentado&#10;" errorTitle="Se ha producido un error" operator="between" prompt="Debe introducir el texto de la memoria de la actuación correspondiente y el campo denominación debe estar cumplimentado" promptTitle="Instrucciones" showDropDown="false" showErrorMessage="true" showInputMessage="true" sqref="I18:I48" type="custom">
      <formula1>IF(A18="",0,1)</formula1>
      <formula2>0</formula2>
    </dataValidation>
  </dataValidations>
  <printOptions headings="false" gridLines="false" gridLinesSet="true" horizontalCentered="true" verticalCentered="false"/>
  <pageMargins left="0.240277777777778" right="0.354166666666667" top="0.429861111111111" bottom="0.320138888888889" header="0.511805555555555" footer="0.511805555555555"/>
  <pageSetup paperSize="9" scale="70" firstPageNumber="0" fitToWidth="1" fitToHeight="1" pageOrder="overThenDown" orientation="portrait"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5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7" activeCellId="0" sqref="A7"/>
    </sheetView>
  </sheetViews>
  <sheetFormatPr defaultColWidth="11.4609375" defaultRowHeight="13.2" zeroHeight="false" outlineLevelRow="0" outlineLevelCol="0"/>
  <cols>
    <col collapsed="false" customWidth="false" hidden="false" outlineLevel="0" max="3" min="1" style="364" width="11.45"/>
    <col collapsed="false" customWidth="true" hidden="false" outlineLevel="0" max="4" min="4" style="364" width="25.44"/>
    <col collapsed="false" customWidth="true" hidden="false" outlineLevel="0" max="5" min="5" style="364" width="26.66"/>
    <col collapsed="false" customWidth="false" hidden="false" outlineLevel="0" max="1024" min="6" style="364" width="11.45"/>
  </cols>
  <sheetData>
    <row r="1" s="367" customFormat="true" ht="15" hidden="false" customHeight="true" outlineLevel="0" collapsed="false">
      <c r="A1" s="365" t="s">
        <v>50</v>
      </c>
      <c r="B1" s="365"/>
      <c r="C1" s="365"/>
      <c r="D1" s="365"/>
      <c r="E1" s="365"/>
      <c r="F1" s="366"/>
      <c r="G1" s="366"/>
      <c r="H1" s="366"/>
    </row>
    <row r="2" s="367" customFormat="true" ht="21" hidden="false" customHeight="true" outlineLevel="0" collapsed="false">
      <c r="A2" s="368" t="str">
        <f aca="false">CONCATENATE("PROYECTO PRESUPUESTOS AÑO ",'DATOS IDENTIFICATIVOS'!C9)</f>
        <v>PROYECTO PRESUPUESTOS AÑO 2021</v>
      </c>
      <c r="B2" s="368"/>
      <c r="C2" s="368"/>
      <c r="D2" s="368"/>
      <c r="E2" s="369" t="s">
        <v>800</v>
      </c>
      <c r="F2" s="366"/>
      <c r="G2" s="366"/>
      <c r="H2" s="366"/>
    </row>
    <row r="3" s="367" customFormat="true" ht="15.6" hidden="false" customHeight="false" outlineLevel="0" collapsed="false">
      <c r="B3" s="370"/>
      <c r="C3" s="370"/>
      <c r="D3" s="371"/>
      <c r="F3" s="366"/>
      <c r="G3" s="366"/>
      <c r="H3" s="366"/>
    </row>
    <row r="4" s="367" customFormat="true" ht="15" hidden="false" customHeight="true" outlineLevel="0" collapsed="false">
      <c r="A4" s="372" t="str">
        <f aca="false">+CONCATENATE("ENTIDAD: ",RIGHT('DATOS IDENTIFICATIVOS'!C10,LEN('DATOS IDENTIFICATIVOS'!C10)-3))</f>
        <v>ENTIDAD: FUNDACIÓN FORMACIÓN E  INVEST. SANITARIA</v>
      </c>
      <c r="B4" s="372"/>
      <c r="C4" s="372"/>
      <c r="D4" s="372"/>
      <c r="E4" s="372"/>
      <c r="F4" s="366"/>
      <c r="G4" s="366"/>
      <c r="H4" s="366"/>
    </row>
    <row r="5" s="367" customFormat="true" ht="15" hidden="false" customHeight="true" outlineLevel="0" collapsed="false">
      <c r="A5" s="373"/>
      <c r="B5" s="373"/>
      <c r="C5" s="373"/>
      <c r="D5" s="373"/>
      <c r="E5" s="373"/>
      <c r="F5" s="366"/>
      <c r="G5" s="366"/>
      <c r="H5" s="366"/>
    </row>
    <row r="6" s="367" customFormat="true" ht="15" hidden="false" customHeight="true" outlineLevel="0" collapsed="false">
      <c r="A6" s="373"/>
      <c r="B6" s="373"/>
      <c r="C6" s="373"/>
      <c r="D6" s="373"/>
      <c r="E6" s="373"/>
      <c r="F6" s="366"/>
      <c r="G6" s="366"/>
      <c r="H6" s="366"/>
    </row>
    <row r="7" s="367" customFormat="true" ht="30.75" hidden="false" customHeight="true" outlineLevel="0" collapsed="false">
      <c r="A7" s="374" t="s">
        <v>621</v>
      </c>
      <c r="B7" s="374"/>
      <c r="C7" s="374"/>
      <c r="D7" s="374"/>
      <c r="E7" s="374"/>
      <c r="F7" s="366"/>
      <c r="G7" s="366"/>
      <c r="H7" s="366"/>
    </row>
    <row r="8" s="367" customFormat="true" ht="18" hidden="false" customHeight="true" outlineLevel="0" collapsed="false">
      <c r="A8" s="375"/>
      <c r="B8" s="375"/>
      <c r="C8" s="375"/>
      <c r="D8" s="375"/>
      <c r="E8" s="375"/>
      <c r="F8" s="366"/>
      <c r="G8" s="366"/>
      <c r="H8" s="366"/>
    </row>
    <row r="9" s="378" customFormat="true" ht="13.2" hidden="false" customHeight="false" outlineLevel="0" collapsed="false">
      <c r="A9" s="376"/>
      <c r="B9" s="376"/>
      <c r="C9" s="376"/>
      <c r="D9" s="377"/>
    </row>
    <row r="10" s="380" customFormat="true" ht="47.25" hidden="false" customHeight="true" outlineLevel="0" collapsed="false">
      <c r="A10" s="379" t="s">
        <v>801</v>
      </c>
      <c r="B10" s="379"/>
      <c r="C10" s="379"/>
      <c r="D10" s="379"/>
      <c r="E10" s="379"/>
      <c r="H10" s="381"/>
    </row>
    <row r="11" customFormat="false" ht="13.2" hidden="false" customHeight="false" outlineLevel="0" collapsed="false">
      <c r="A11" s="382"/>
      <c r="B11" s="383"/>
      <c r="C11" s="383"/>
      <c r="D11" s="383"/>
      <c r="E11" s="384"/>
    </row>
    <row r="12" customFormat="false" ht="13.2" hidden="false" customHeight="false" outlineLevel="0" collapsed="false">
      <c r="A12" s="385"/>
      <c r="B12" s="385"/>
      <c r="C12" s="385"/>
      <c r="D12" s="385"/>
      <c r="E12" s="385"/>
      <c r="F12" s="383"/>
      <c r="G12" s="383"/>
    </row>
    <row r="13" customFormat="false" ht="13.2" hidden="false" customHeight="false" outlineLevel="0" collapsed="false">
      <c r="A13" s="385"/>
      <c r="B13" s="385"/>
      <c r="C13" s="385"/>
      <c r="D13" s="385"/>
      <c r="E13" s="385"/>
      <c r="F13" s="383"/>
      <c r="G13" s="383"/>
    </row>
    <row r="14" customFormat="false" ht="13.2" hidden="false" customHeight="false" outlineLevel="0" collapsed="false">
      <c r="A14" s="385"/>
      <c r="B14" s="385"/>
      <c r="C14" s="385"/>
      <c r="D14" s="385"/>
      <c r="E14" s="385"/>
      <c r="F14" s="383"/>
      <c r="G14" s="383"/>
    </row>
    <row r="15" customFormat="false" ht="13.2" hidden="false" customHeight="false" outlineLevel="0" collapsed="false">
      <c r="A15" s="385"/>
      <c r="B15" s="385"/>
      <c r="C15" s="385"/>
      <c r="D15" s="385"/>
      <c r="E15" s="385"/>
      <c r="F15" s="383"/>
      <c r="G15" s="383"/>
    </row>
    <row r="16" customFormat="false" ht="13.2" hidden="false" customHeight="false" outlineLevel="0" collapsed="false">
      <c r="A16" s="385"/>
      <c r="B16" s="385"/>
      <c r="C16" s="385"/>
      <c r="D16" s="385"/>
      <c r="E16" s="385"/>
      <c r="F16" s="383"/>
      <c r="G16" s="383"/>
    </row>
    <row r="17" customFormat="false" ht="13.2" hidden="false" customHeight="false" outlineLevel="0" collapsed="false">
      <c r="A17" s="385"/>
      <c r="B17" s="385"/>
      <c r="C17" s="385"/>
      <c r="D17" s="385"/>
      <c r="E17" s="385"/>
      <c r="F17" s="383"/>
      <c r="G17" s="383"/>
    </row>
    <row r="18" customFormat="false" ht="13.2" hidden="false" customHeight="false" outlineLevel="0" collapsed="false">
      <c r="A18" s="385"/>
      <c r="B18" s="385"/>
      <c r="C18" s="385"/>
      <c r="D18" s="385"/>
      <c r="E18" s="385"/>
      <c r="F18" s="383"/>
      <c r="G18" s="383"/>
    </row>
    <row r="19" customFormat="false" ht="13.2" hidden="false" customHeight="false" outlineLevel="0" collapsed="false">
      <c r="A19" s="385"/>
      <c r="B19" s="385"/>
      <c r="C19" s="385"/>
      <c r="D19" s="385"/>
      <c r="E19" s="385"/>
      <c r="F19" s="386"/>
      <c r="G19" s="383"/>
    </row>
    <row r="20" customFormat="false" ht="13.2" hidden="false" customHeight="false" outlineLevel="0" collapsed="false">
      <c r="A20" s="385"/>
      <c r="B20" s="385"/>
      <c r="C20" s="385"/>
      <c r="D20" s="385"/>
      <c r="E20" s="385"/>
      <c r="F20" s="383"/>
      <c r="G20" s="383"/>
    </row>
    <row r="21" customFormat="false" ht="13.2" hidden="false" customHeight="false" outlineLevel="0" collapsed="false">
      <c r="A21" s="385"/>
      <c r="B21" s="385"/>
      <c r="C21" s="385"/>
      <c r="D21" s="385"/>
      <c r="E21" s="385"/>
      <c r="F21" s="383"/>
      <c r="G21" s="383"/>
    </row>
    <row r="22" customFormat="false" ht="13.2" hidden="false" customHeight="false" outlineLevel="0" collapsed="false">
      <c r="A22" s="385"/>
      <c r="B22" s="385"/>
      <c r="C22" s="385"/>
      <c r="D22" s="385"/>
      <c r="E22" s="385"/>
      <c r="F22" s="383"/>
      <c r="G22" s="383"/>
    </row>
    <row r="23" customFormat="false" ht="13.2" hidden="false" customHeight="false" outlineLevel="0" collapsed="false">
      <c r="A23" s="385"/>
      <c r="B23" s="385"/>
      <c r="C23" s="385"/>
      <c r="D23" s="385"/>
      <c r="E23" s="385"/>
      <c r="F23" s="383"/>
      <c r="G23" s="383"/>
    </row>
    <row r="24" customFormat="false" ht="13.2" hidden="false" customHeight="false" outlineLevel="0" collapsed="false">
      <c r="A24" s="385"/>
      <c r="B24" s="385"/>
      <c r="C24" s="385"/>
      <c r="D24" s="385"/>
      <c r="E24" s="385"/>
      <c r="F24" s="383"/>
      <c r="G24" s="383"/>
    </row>
    <row r="25" customFormat="false" ht="13.2" hidden="false" customHeight="false" outlineLevel="0" collapsed="false">
      <c r="A25" s="385"/>
      <c r="B25" s="385"/>
      <c r="C25" s="385"/>
      <c r="D25" s="385"/>
      <c r="E25" s="385"/>
      <c r="F25" s="383"/>
      <c r="G25" s="383"/>
    </row>
    <row r="26" customFormat="false" ht="13.2" hidden="false" customHeight="false" outlineLevel="0" collapsed="false">
      <c r="A26" s="385"/>
      <c r="B26" s="385"/>
      <c r="C26" s="385"/>
      <c r="D26" s="385"/>
      <c r="E26" s="385"/>
      <c r="F26" s="383"/>
      <c r="G26" s="383"/>
    </row>
    <row r="27" customFormat="false" ht="13.2" hidden="false" customHeight="false" outlineLevel="0" collapsed="false">
      <c r="A27" s="385"/>
      <c r="B27" s="385"/>
      <c r="C27" s="385"/>
      <c r="D27" s="385"/>
      <c r="E27" s="385"/>
      <c r="F27" s="383"/>
      <c r="G27" s="383"/>
    </row>
    <row r="28" customFormat="false" ht="13.2" hidden="false" customHeight="false" outlineLevel="0" collapsed="false">
      <c r="A28" s="385"/>
      <c r="B28" s="385"/>
      <c r="C28" s="385"/>
      <c r="D28" s="385"/>
      <c r="E28" s="385"/>
      <c r="F28" s="383"/>
      <c r="G28" s="383"/>
    </row>
    <row r="29" customFormat="false" ht="13.2" hidden="false" customHeight="false" outlineLevel="0" collapsed="false">
      <c r="A29" s="385"/>
      <c r="B29" s="385"/>
      <c r="C29" s="385"/>
      <c r="D29" s="385"/>
      <c r="E29" s="385"/>
      <c r="F29" s="383"/>
      <c r="G29" s="383"/>
    </row>
    <row r="30" customFormat="false" ht="13.2" hidden="false" customHeight="false" outlineLevel="0" collapsed="false">
      <c r="A30" s="385"/>
      <c r="B30" s="385"/>
      <c r="C30" s="385"/>
      <c r="D30" s="385"/>
      <c r="E30" s="385"/>
      <c r="F30" s="383"/>
      <c r="G30" s="383"/>
    </row>
    <row r="31" customFormat="false" ht="13.2" hidden="false" customHeight="false" outlineLevel="0" collapsed="false">
      <c r="A31" s="385"/>
      <c r="B31" s="385"/>
      <c r="C31" s="385"/>
      <c r="D31" s="385"/>
      <c r="E31" s="385"/>
      <c r="F31" s="383"/>
      <c r="G31" s="383"/>
    </row>
    <row r="32" customFormat="false" ht="13.2" hidden="false" customHeight="false" outlineLevel="0" collapsed="false">
      <c r="A32" s="385"/>
      <c r="B32" s="385"/>
      <c r="C32" s="385"/>
      <c r="D32" s="385"/>
      <c r="E32" s="385"/>
      <c r="F32" s="383"/>
      <c r="G32" s="383"/>
    </row>
    <row r="33" customFormat="false" ht="13.2" hidden="false" customHeight="false" outlineLevel="0" collapsed="false">
      <c r="A33" s="385"/>
      <c r="B33" s="385"/>
      <c r="C33" s="385"/>
      <c r="D33" s="385"/>
      <c r="E33" s="385"/>
      <c r="F33" s="383"/>
      <c r="G33" s="383"/>
    </row>
    <row r="34" customFormat="false" ht="13.2" hidden="false" customHeight="false" outlineLevel="0" collapsed="false">
      <c r="A34" s="385"/>
      <c r="B34" s="385"/>
      <c r="C34" s="385"/>
      <c r="D34" s="385"/>
      <c r="E34" s="385"/>
      <c r="F34" s="383"/>
      <c r="G34" s="383"/>
    </row>
    <row r="35" customFormat="false" ht="13.2" hidden="false" customHeight="false" outlineLevel="0" collapsed="false">
      <c r="A35" s="385"/>
      <c r="B35" s="385"/>
      <c r="C35" s="385"/>
      <c r="D35" s="385"/>
      <c r="E35" s="385"/>
      <c r="F35" s="383"/>
      <c r="G35" s="383"/>
    </row>
    <row r="36" customFormat="false" ht="13.2" hidden="false" customHeight="false" outlineLevel="0" collapsed="false">
      <c r="A36" s="385"/>
      <c r="B36" s="385"/>
      <c r="C36" s="385"/>
      <c r="D36" s="385"/>
      <c r="E36" s="385"/>
      <c r="F36" s="383"/>
      <c r="G36" s="383"/>
    </row>
    <row r="37" customFormat="false" ht="13.2" hidden="false" customHeight="false" outlineLevel="0" collapsed="false">
      <c r="A37" s="385"/>
      <c r="B37" s="385"/>
      <c r="C37" s="385"/>
      <c r="D37" s="385"/>
      <c r="E37" s="385"/>
      <c r="F37" s="383"/>
      <c r="G37" s="383"/>
    </row>
    <row r="38" customFormat="false" ht="13.2" hidden="false" customHeight="false" outlineLevel="0" collapsed="false">
      <c r="A38" s="385"/>
      <c r="B38" s="385"/>
      <c r="C38" s="385"/>
      <c r="D38" s="385"/>
      <c r="E38" s="385"/>
      <c r="F38" s="383"/>
      <c r="G38" s="383"/>
    </row>
    <row r="39" customFormat="false" ht="13.2" hidden="false" customHeight="false" outlineLevel="0" collapsed="false">
      <c r="A39" s="385"/>
      <c r="B39" s="385"/>
      <c r="C39" s="385"/>
      <c r="D39" s="385"/>
      <c r="E39" s="385"/>
      <c r="F39" s="383"/>
      <c r="G39" s="383"/>
    </row>
    <row r="40" customFormat="false" ht="13.2" hidden="false" customHeight="false" outlineLevel="0" collapsed="false">
      <c r="A40" s="385"/>
      <c r="B40" s="385"/>
      <c r="C40" s="385"/>
      <c r="D40" s="385"/>
      <c r="E40" s="385"/>
      <c r="F40" s="383"/>
      <c r="G40" s="383"/>
    </row>
    <row r="41" customFormat="false" ht="13.2" hidden="false" customHeight="false" outlineLevel="0" collapsed="false">
      <c r="A41" s="385"/>
      <c r="B41" s="385"/>
      <c r="C41" s="385"/>
      <c r="D41" s="385"/>
      <c r="E41" s="385"/>
      <c r="F41" s="383"/>
      <c r="G41" s="383"/>
    </row>
    <row r="42" customFormat="false" ht="13.2" hidden="false" customHeight="false" outlineLevel="0" collapsed="false">
      <c r="A42" s="385"/>
      <c r="B42" s="385"/>
      <c r="C42" s="385"/>
      <c r="D42" s="385"/>
      <c r="E42" s="385"/>
      <c r="F42" s="383"/>
      <c r="G42" s="383"/>
    </row>
    <row r="43" customFormat="false" ht="13.2" hidden="false" customHeight="false" outlineLevel="0" collapsed="false">
      <c r="A43" s="385"/>
      <c r="B43" s="385"/>
      <c r="C43" s="385"/>
      <c r="D43" s="385"/>
      <c r="E43" s="385"/>
      <c r="F43" s="383"/>
      <c r="G43" s="383"/>
    </row>
    <row r="44" customFormat="false" ht="13.2" hidden="false" customHeight="false" outlineLevel="0" collapsed="false">
      <c r="A44" s="385"/>
      <c r="B44" s="385"/>
      <c r="C44" s="385"/>
      <c r="D44" s="385"/>
      <c r="E44" s="385"/>
      <c r="F44" s="383"/>
      <c r="G44" s="383"/>
    </row>
    <row r="45" customFormat="false" ht="13.2" hidden="false" customHeight="false" outlineLevel="0" collapsed="false">
      <c r="A45" s="385"/>
      <c r="B45" s="385"/>
      <c r="C45" s="385"/>
      <c r="D45" s="385"/>
      <c r="E45" s="385"/>
      <c r="F45" s="383"/>
      <c r="G45" s="383"/>
    </row>
    <row r="46" customFormat="false" ht="13.2" hidden="false" customHeight="false" outlineLevel="0" collapsed="false">
      <c r="A46" s="385"/>
      <c r="B46" s="385"/>
      <c r="C46" s="385"/>
      <c r="D46" s="385"/>
      <c r="E46" s="385"/>
      <c r="F46" s="383"/>
      <c r="G46" s="383"/>
    </row>
    <row r="47" customFormat="false" ht="13.2" hidden="false" customHeight="false" outlineLevel="0" collapsed="false">
      <c r="A47" s="385"/>
      <c r="B47" s="385"/>
      <c r="C47" s="385"/>
      <c r="D47" s="385"/>
      <c r="E47" s="385"/>
      <c r="F47" s="383"/>
      <c r="G47" s="383"/>
    </row>
    <row r="48" customFormat="false" ht="13.2" hidden="false" customHeight="false" outlineLevel="0" collapsed="false">
      <c r="A48" s="385"/>
      <c r="B48" s="385"/>
      <c r="C48" s="385"/>
      <c r="D48" s="385"/>
      <c r="E48" s="385"/>
      <c r="F48" s="383"/>
      <c r="G48" s="383"/>
    </row>
    <row r="49" customFormat="false" ht="13.2" hidden="false" customHeight="false" outlineLevel="0" collapsed="false">
      <c r="A49" s="385"/>
      <c r="B49" s="385"/>
      <c r="C49" s="385"/>
      <c r="D49" s="385"/>
      <c r="E49" s="385"/>
      <c r="F49" s="383"/>
      <c r="G49" s="383"/>
    </row>
    <row r="50" customFormat="false" ht="13.2" hidden="false" customHeight="false" outlineLevel="0" collapsed="false">
      <c r="A50" s="385"/>
      <c r="B50" s="385"/>
      <c r="C50" s="385"/>
      <c r="D50" s="385"/>
      <c r="E50" s="385"/>
      <c r="F50" s="383"/>
      <c r="G50" s="383"/>
    </row>
    <row r="51" customFormat="false" ht="13.2" hidden="false" customHeight="false" outlineLevel="0" collapsed="false">
      <c r="A51" s="383"/>
      <c r="B51" s="383"/>
      <c r="C51" s="383"/>
      <c r="D51" s="383"/>
      <c r="E51" s="383"/>
      <c r="F51" s="383"/>
      <c r="G51" s="383"/>
    </row>
    <row r="52" customFormat="false" ht="13.2" hidden="false" customHeight="false" outlineLevel="0" collapsed="false">
      <c r="A52" s="383"/>
      <c r="B52" s="383"/>
      <c r="C52" s="383"/>
      <c r="D52" s="383"/>
      <c r="E52" s="383"/>
      <c r="F52" s="383"/>
      <c r="G52" s="383"/>
    </row>
    <row r="53" customFormat="false" ht="13.2" hidden="false" customHeight="false" outlineLevel="0" collapsed="false">
      <c r="A53" s="383"/>
      <c r="B53" s="383"/>
      <c r="C53" s="383"/>
      <c r="D53" s="383"/>
      <c r="E53" s="383"/>
      <c r="F53" s="383"/>
      <c r="G53" s="383"/>
    </row>
    <row r="54" customFormat="false" ht="13.2" hidden="false" customHeight="false" outlineLevel="0" collapsed="false">
      <c r="A54" s="383"/>
      <c r="B54" s="383"/>
      <c r="C54" s="383"/>
      <c r="D54" s="383"/>
      <c r="E54" s="383"/>
      <c r="F54" s="383"/>
      <c r="G54" s="383"/>
    </row>
    <row r="55" customFormat="false" ht="13.2" hidden="false" customHeight="false" outlineLevel="0" collapsed="false">
      <c r="A55" s="383"/>
      <c r="B55" s="383"/>
      <c r="C55" s="383"/>
      <c r="D55" s="383"/>
      <c r="E55" s="383"/>
      <c r="F55" s="383"/>
      <c r="G55" s="383"/>
    </row>
  </sheetData>
  <sheetProtection algorithmName="SHA-512" hashValue="Gc2lRplVhOGmftWh8TpWBJrMO9kgQmjgSTbeOjRg01pZSHArcOrtiS/hd1qRSMRA73Ojq3tY1CceyVLGtBrsnw==" saltValue="FG6SAOPyy4XUtEhqPH3S5Q==" spinCount="100000" sheet="true" objects="true" scenarios="true"/>
  <mergeCells count="6">
    <mergeCell ref="A1:E1"/>
    <mergeCell ref="A2:D2"/>
    <mergeCell ref="A4:E4"/>
    <mergeCell ref="A7:E7"/>
    <mergeCell ref="A10:E10"/>
    <mergeCell ref="A12:E50"/>
  </mergeCells>
  <dataValidations count="4">
    <dataValidation allowBlank="true" error="La presupuestación no admite decimales" errorTitle="Numeros decimales no permitidos" operator="between" showDropDown="false" showErrorMessage="true" showInputMessage="true" sqref="E2" type="none">
      <formula1>0</formula1>
      <formula2>0</formula2>
    </dataValidation>
    <dataValidation allowBlank="true" error="La presupuestación no admite decimales" errorTitle="Números decimales no admitidos" operator="between" showDropDown="false" showErrorMessage="true" showInputMessage="true" sqref="A12 F12:IV50 A51:IV63" type="none">
      <formula1>0</formula1>
      <formula2>0</formula2>
    </dataValidation>
    <dataValidation allowBlank="true" error="La presupuestación no admite decimales" errorTitle="Números decimales no permitidos" operator="between" showDropDown="false" showErrorMessage="true" showInputMessage="true" sqref="C9:E9" type="whole">
      <formula1>-1E+019</formula1>
      <formula2>1E+019</formula2>
    </dataValidation>
    <dataValidation allowBlank="true" error="La presupuestación no admite decimales" errorTitle="Numeros decimales no permitidos" operator="between" showDropDown="false" showErrorMessage="true" showInputMessage="true" sqref="D2:D3 E3 D4:E8" type="whole">
      <formula1>-1E+025</formula1>
      <formula2>1E+026</formula2>
    </dataValidation>
  </dataValidations>
  <printOptions headings="false" gridLines="false" gridLinesSet="true" horizontalCentered="true" verticalCentered="false"/>
  <pageMargins left="0.240277777777778" right="0.354166666666667" top="0.429861111111111" bottom="0.320138888888889" header="0.511805555555555" footer="0.511805555555555"/>
  <pageSetup paperSize="9" scale="95" firstPageNumber="0" fitToWidth="1" fitToHeight="1" pageOrder="overThenDown"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K136"/>
  <sheetViews>
    <sheetView showFormulas="false" showGridLines="true" showRowColHeaders="true" showZeros="true" rightToLeft="false" tabSelected="false" showOutlineSymbols="true" defaultGridColor="true" view="normal" topLeftCell="C115" colorId="64" zoomScale="100" zoomScaleNormal="100" zoomScalePageLayoutView="100" workbookViewId="0">
      <selection pane="topLeft" activeCell="A7" activeCellId="0" sqref="A7"/>
    </sheetView>
  </sheetViews>
  <sheetFormatPr defaultColWidth="10.6875" defaultRowHeight="13.2" zeroHeight="false" outlineLevelRow="0" outlineLevelCol="0"/>
  <cols>
    <col collapsed="false" customWidth="true" hidden="false" outlineLevel="0" max="7" min="1" style="387" width="11.45"/>
    <col collapsed="false" customWidth="true" hidden="false" outlineLevel="0" max="8" min="8" style="388" width="11.45"/>
    <col collapsed="false" customWidth="true" hidden="false" outlineLevel="0" max="11" min="11" style="388" width="11.45"/>
  </cols>
  <sheetData>
    <row r="1" customFormat="false" ht="13.2" hidden="false" customHeight="false" outlineLevel="0" collapsed="false">
      <c r="A1" s="389" t="n">
        <f aca="false">+'DATOS IDENTIFICATIVOS'!$C$9</f>
        <v>2021</v>
      </c>
      <c r="B1" s="387" t="str">
        <f aca="false">CONCATENATE(MID('DATOS IDENTIFICATIVOS'!$C$10,1,2),"0000")</f>
        <v>980000</v>
      </c>
      <c r="D1" s="387" t="s">
        <v>791</v>
      </c>
      <c r="E1" s="387" t="s">
        <v>802</v>
      </c>
      <c r="H1" s="388" t="n">
        <f aca="false">IF('EP4 PPTO CAPITAL'!D13&gt;=0,'EP4 PPTO CAPITAL'!D13,0)</f>
        <v>0</v>
      </c>
      <c r="I1" s="0" t="n">
        <v>0</v>
      </c>
      <c r="J1" s="0" t="n">
        <v>0</v>
      </c>
      <c r="K1" s="388" t="n">
        <f aca="false">+H1</f>
        <v>0</v>
      </c>
    </row>
    <row r="2" customFormat="false" ht="13.2" hidden="false" customHeight="false" outlineLevel="0" collapsed="false">
      <c r="A2" s="389" t="n">
        <f aca="false">+'DATOS IDENTIFICATIVOS'!$C$9</f>
        <v>2021</v>
      </c>
      <c r="B2" s="387" t="str">
        <f aca="false">CONCATENATE(MID('DATOS IDENTIFICATIVOS'!$C$10,1,2),"0000")</f>
        <v>980000</v>
      </c>
      <c r="D2" s="387" t="s">
        <v>791</v>
      </c>
      <c r="E2" s="387" t="s">
        <v>803</v>
      </c>
      <c r="H2" s="388" t="n">
        <f aca="false">IF('EP4 PPTO CAPITAL'!D15&gt;=0,'EP4 PPTO CAPITAL'!D15,0)</f>
        <v>589297</v>
      </c>
      <c r="I2" s="0" t="n">
        <v>0</v>
      </c>
      <c r="J2" s="0" t="n">
        <v>0</v>
      </c>
      <c r="K2" s="388" t="n">
        <f aca="false">+H2</f>
        <v>589297</v>
      </c>
    </row>
    <row r="3" customFormat="false" ht="13.2" hidden="false" customHeight="false" outlineLevel="0" collapsed="false">
      <c r="A3" s="389" t="n">
        <f aca="false">+'DATOS IDENTIFICATIVOS'!$C$9</f>
        <v>2021</v>
      </c>
      <c r="B3" s="387" t="str">
        <f aca="false">CONCATENATE(MID('DATOS IDENTIFICATIVOS'!$C$10,1,2),"0000")</f>
        <v>980000</v>
      </c>
      <c r="D3" s="387" t="s">
        <v>791</v>
      </c>
      <c r="E3" s="387" t="s">
        <v>804</v>
      </c>
      <c r="H3" s="388" t="n">
        <f aca="false">IF('EP4 PPTO CAPITAL'!D16&gt;=0,'EP4 PPTO CAPITAL'!D16,0)</f>
        <v>0</v>
      </c>
      <c r="I3" s="0" t="n">
        <v>0</v>
      </c>
      <c r="J3" s="0" t="n">
        <v>0</v>
      </c>
      <c r="K3" s="388" t="n">
        <f aca="false">+H3</f>
        <v>0</v>
      </c>
    </row>
    <row r="4" customFormat="false" ht="13.2" hidden="false" customHeight="false" outlineLevel="0" collapsed="false">
      <c r="A4" s="389" t="n">
        <f aca="false">+'DATOS IDENTIFICATIVOS'!$C$9</f>
        <v>2021</v>
      </c>
      <c r="B4" s="387" t="str">
        <f aca="false">CONCATENATE(MID('DATOS IDENTIFICATIVOS'!$C$10,1,2),"0000")</f>
        <v>980000</v>
      </c>
      <c r="D4" s="387" t="s">
        <v>791</v>
      </c>
      <c r="E4" s="387" t="s">
        <v>805</v>
      </c>
      <c r="H4" s="388" t="n">
        <f aca="false">IF('EP4 PPTO CAPITAL'!D17&gt;=0,'EP4 PPTO CAPITAL'!D17,0)</f>
        <v>0</v>
      </c>
      <c r="I4" s="0" t="n">
        <v>0</v>
      </c>
      <c r="J4" s="0" t="n">
        <v>0</v>
      </c>
      <c r="K4" s="388" t="n">
        <f aca="false">+H4</f>
        <v>0</v>
      </c>
    </row>
    <row r="5" customFormat="false" ht="13.2" hidden="false" customHeight="false" outlineLevel="0" collapsed="false">
      <c r="A5" s="389" t="n">
        <f aca="false">+'DATOS IDENTIFICATIVOS'!$C$9</f>
        <v>2021</v>
      </c>
      <c r="B5" s="387" t="str">
        <f aca="false">CONCATENATE(MID('DATOS IDENTIFICATIVOS'!$C$10,1,2),"0000")</f>
        <v>980000</v>
      </c>
      <c r="D5" s="387" t="s">
        <v>791</v>
      </c>
      <c r="E5" s="387" t="s">
        <v>806</v>
      </c>
      <c r="H5" s="388" t="n">
        <f aca="false">IF('EP4 PPTO CAPITAL'!D18&gt;=0,'EP4 PPTO CAPITAL'!D18,0)</f>
        <v>0</v>
      </c>
      <c r="I5" s="0" t="n">
        <v>0</v>
      </c>
      <c r="J5" s="0" t="n">
        <v>0</v>
      </c>
      <c r="K5" s="388" t="n">
        <f aca="false">+H5</f>
        <v>0</v>
      </c>
    </row>
    <row r="6" customFormat="false" ht="13.2" hidden="false" customHeight="false" outlineLevel="0" collapsed="false">
      <c r="A6" s="389" t="n">
        <f aca="false">+'DATOS IDENTIFICATIVOS'!$C$9</f>
        <v>2021</v>
      </c>
      <c r="B6" s="387" t="str">
        <f aca="false">CONCATENATE(MID('DATOS IDENTIFICATIVOS'!$C$10,1,2),"0000")</f>
        <v>980000</v>
      </c>
      <c r="D6" s="387" t="s">
        <v>791</v>
      </c>
      <c r="E6" s="387" t="s">
        <v>807</v>
      </c>
      <c r="H6" s="388" t="n">
        <f aca="false">IF('EP4 PPTO CAPITAL'!D19&gt;=0,'EP4 PPTO CAPITAL'!D19,0)</f>
        <v>0</v>
      </c>
      <c r="I6" s="0" t="n">
        <v>0</v>
      </c>
      <c r="J6" s="0" t="n">
        <v>0</v>
      </c>
      <c r="K6" s="388" t="n">
        <f aca="false">+H6</f>
        <v>0</v>
      </c>
    </row>
    <row r="7" customFormat="false" ht="13.2" hidden="false" customHeight="false" outlineLevel="0" collapsed="false">
      <c r="A7" s="389" t="n">
        <f aca="false">+'DATOS IDENTIFICATIVOS'!$C$9</f>
        <v>2021</v>
      </c>
      <c r="B7" s="387" t="str">
        <f aca="false">CONCATENATE(MID('DATOS IDENTIFICATIVOS'!$C$10,1,2),"0000")</f>
        <v>980000</v>
      </c>
      <c r="D7" s="387" t="s">
        <v>791</v>
      </c>
      <c r="E7" s="387" t="s">
        <v>808</v>
      </c>
      <c r="H7" s="388" t="n">
        <f aca="false">IF('EP4 PPTO CAPITAL'!D20&gt;=0,'EP4 PPTO CAPITAL'!D20,0)</f>
        <v>0</v>
      </c>
      <c r="I7" s="0" t="n">
        <v>0</v>
      </c>
      <c r="J7" s="0" t="n">
        <v>0</v>
      </c>
      <c r="K7" s="388" t="n">
        <f aca="false">+H7</f>
        <v>0</v>
      </c>
    </row>
    <row r="8" customFormat="false" ht="13.2" hidden="false" customHeight="false" outlineLevel="0" collapsed="false">
      <c r="A8" s="389" t="n">
        <f aca="false">+'DATOS IDENTIFICATIVOS'!$C$9</f>
        <v>2021</v>
      </c>
      <c r="B8" s="387" t="str">
        <f aca="false">CONCATENATE(MID('DATOS IDENTIFICATIVOS'!$C$10,1,2),"0000")</f>
        <v>980000</v>
      </c>
      <c r="D8" s="387" t="s">
        <v>791</v>
      </c>
      <c r="E8" s="387" t="s">
        <v>809</v>
      </c>
      <c r="H8" s="388" t="n">
        <f aca="false">IF('EP4 PPTO CAPITAL'!D21&gt;=0,'EP4 PPTO CAPITAL'!D21,0)</f>
        <v>0</v>
      </c>
      <c r="I8" s="0" t="n">
        <v>0</v>
      </c>
      <c r="J8" s="0" t="n">
        <v>0</v>
      </c>
      <c r="K8" s="388" t="n">
        <f aca="false">+H8</f>
        <v>0</v>
      </c>
    </row>
    <row r="9" customFormat="false" ht="13.2" hidden="false" customHeight="false" outlineLevel="0" collapsed="false">
      <c r="A9" s="389" t="n">
        <f aca="false">+'DATOS IDENTIFICATIVOS'!$C$9</f>
        <v>2021</v>
      </c>
      <c r="B9" s="387" t="str">
        <f aca="false">CONCATENATE(MID('DATOS IDENTIFICATIVOS'!$C$10,1,2),"0000")</f>
        <v>980000</v>
      </c>
      <c r="D9" s="387" t="s">
        <v>791</v>
      </c>
      <c r="E9" s="387" t="s">
        <v>810</v>
      </c>
      <c r="H9" s="388" t="n">
        <f aca="false">IF('EP4 PPTO CAPITAL'!D22&gt;=0,'EP4 PPTO CAPITAL'!D22,0)</f>
        <v>408370</v>
      </c>
      <c r="I9" s="0" t="n">
        <v>0</v>
      </c>
      <c r="J9" s="0" t="n">
        <v>0</v>
      </c>
      <c r="K9" s="388" t="n">
        <f aca="false">+H9</f>
        <v>408370</v>
      </c>
    </row>
    <row r="10" customFormat="false" ht="13.2" hidden="false" customHeight="false" outlineLevel="0" collapsed="false">
      <c r="A10" s="389" t="n">
        <f aca="false">+'DATOS IDENTIFICATIVOS'!$C$9</f>
        <v>2021</v>
      </c>
      <c r="B10" s="387" t="str">
        <f aca="false">CONCATENATE(MID('DATOS IDENTIFICATIVOS'!$C$10,1,2),"0000")</f>
        <v>980000</v>
      </c>
      <c r="D10" s="387" t="s">
        <v>791</v>
      </c>
      <c r="E10" s="387" t="s">
        <v>811</v>
      </c>
      <c r="H10" s="388" t="n">
        <f aca="false">IF('EP4 PPTO CAPITAL'!D23&gt;=0,'EP4 PPTO CAPITAL'!D23,0)</f>
        <v>0</v>
      </c>
      <c r="I10" s="0" t="n">
        <v>0</v>
      </c>
      <c r="J10" s="0" t="n">
        <v>0</v>
      </c>
      <c r="K10" s="388" t="n">
        <f aca="false">+H10</f>
        <v>0</v>
      </c>
    </row>
    <row r="11" customFormat="false" ht="13.2" hidden="false" customHeight="false" outlineLevel="0" collapsed="false">
      <c r="A11" s="389" t="n">
        <f aca="false">+'DATOS IDENTIFICATIVOS'!$C$9</f>
        <v>2021</v>
      </c>
      <c r="B11" s="387" t="str">
        <f aca="false">CONCATENATE(MID('DATOS IDENTIFICATIVOS'!$C$10,1,2),"0000")</f>
        <v>980000</v>
      </c>
      <c r="D11" s="387" t="s">
        <v>791</v>
      </c>
      <c r="E11" s="387" t="s">
        <v>812</v>
      </c>
      <c r="H11" s="388" t="n">
        <f aca="false">IF('EP4 PPTO CAPITAL'!D24&gt;=0,'EP4 PPTO CAPITAL'!D24,0)</f>
        <v>0</v>
      </c>
      <c r="I11" s="0" t="n">
        <v>0</v>
      </c>
      <c r="J11" s="0" t="n">
        <v>0</v>
      </c>
      <c r="K11" s="388" t="n">
        <f aca="false">+H11</f>
        <v>0</v>
      </c>
    </row>
    <row r="12" customFormat="false" ht="13.2" hidden="false" customHeight="false" outlineLevel="0" collapsed="false">
      <c r="A12" s="389" t="n">
        <f aca="false">+'DATOS IDENTIFICATIVOS'!$C$9</f>
        <v>2021</v>
      </c>
      <c r="B12" s="387" t="str">
        <f aca="false">CONCATENATE(MID('DATOS IDENTIFICATIVOS'!$C$10,1,2),"0000")</f>
        <v>980000</v>
      </c>
      <c r="D12" s="387" t="s">
        <v>791</v>
      </c>
      <c r="E12" s="387" t="s">
        <v>813</v>
      </c>
      <c r="H12" s="388" t="n">
        <f aca="false">IF('EP4 PPTO CAPITAL'!D25&gt;=0,'EP4 PPTO CAPITAL'!D25,0)</f>
        <v>0</v>
      </c>
      <c r="I12" s="0" t="n">
        <v>0</v>
      </c>
      <c r="J12" s="0" t="n">
        <v>0</v>
      </c>
      <c r="K12" s="388" t="n">
        <f aca="false">+H12</f>
        <v>0</v>
      </c>
    </row>
    <row r="13" customFormat="false" ht="13.2" hidden="false" customHeight="false" outlineLevel="0" collapsed="false">
      <c r="A13" s="389" t="n">
        <f aca="false">+'DATOS IDENTIFICATIVOS'!$C$9</f>
        <v>2021</v>
      </c>
      <c r="B13" s="387" t="str">
        <f aca="false">CONCATENATE(MID('DATOS IDENTIFICATIVOS'!$C$10,1,2),"0000")</f>
        <v>980000</v>
      </c>
      <c r="D13" s="387" t="s">
        <v>791</v>
      </c>
      <c r="E13" s="387" t="s">
        <v>814</v>
      </c>
      <c r="H13" s="388" t="n">
        <f aca="false">IF('EP4 PPTO CAPITAL'!D27&gt;=0,'EP4 PPTO CAPITAL'!D27,0)</f>
        <v>0</v>
      </c>
      <c r="I13" s="0" t="n">
        <v>0</v>
      </c>
      <c r="J13" s="0" t="n">
        <v>0</v>
      </c>
      <c r="K13" s="388" t="n">
        <f aca="false">+H13</f>
        <v>0</v>
      </c>
    </row>
    <row r="14" customFormat="false" ht="13.2" hidden="false" customHeight="false" outlineLevel="0" collapsed="false">
      <c r="A14" s="389" t="n">
        <f aca="false">+'DATOS IDENTIFICATIVOS'!$C$9</f>
        <v>2021</v>
      </c>
      <c r="B14" s="387" t="str">
        <f aca="false">CONCATENATE(MID('DATOS IDENTIFICATIVOS'!$C$10,1,2),"0000")</f>
        <v>980000</v>
      </c>
      <c r="D14" s="387" t="s">
        <v>791</v>
      </c>
      <c r="E14" s="387" t="s">
        <v>815</v>
      </c>
      <c r="H14" s="388" t="n">
        <f aca="false">IF('EP4 PPTO CAPITAL'!D28&gt;=0,'EP4 PPTO CAPITAL'!D28,0)</f>
        <v>0</v>
      </c>
      <c r="I14" s="0" t="n">
        <v>0</v>
      </c>
      <c r="J14" s="0" t="n">
        <v>0</v>
      </c>
      <c r="K14" s="388" t="n">
        <f aca="false">+H14</f>
        <v>0</v>
      </c>
    </row>
    <row r="15" customFormat="false" ht="13.2" hidden="false" customHeight="false" outlineLevel="0" collapsed="false">
      <c r="A15" s="389" t="n">
        <f aca="false">+'DATOS IDENTIFICATIVOS'!$C$9</f>
        <v>2021</v>
      </c>
      <c r="B15" s="387" t="str">
        <f aca="false">CONCATENATE(MID('DATOS IDENTIFICATIVOS'!$C$10,1,2),"0000")</f>
        <v>980000</v>
      </c>
      <c r="D15" s="387" t="s">
        <v>791</v>
      </c>
      <c r="E15" s="387" t="s">
        <v>816</v>
      </c>
      <c r="H15" s="388" t="n">
        <f aca="false">IF('EP4 PPTO CAPITAL'!D29&gt;=0,'EP4 PPTO CAPITAL'!D29,0)</f>
        <v>800000</v>
      </c>
      <c r="I15" s="0" t="n">
        <v>0</v>
      </c>
      <c r="J15" s="0" t="n">
        <v>0</v>
      </c>
      <c r="K15" s="388" t="n">
        <f aca="false">+H15</f>
        <v>800000</v>
      </c>
    </row>
    <row r="16" customFormat="false" ht="13.2" hidden="false" customHeight="false" outlineLevel="0" collapsed="false">
      <c r="A16" s="389" t="n">
        <f aca="false">+'DATOS IDENTIFICATIVOS'!$C$9</f>
        <v>2021</v>
      </c>
      <c r="B16" s="387" t="str">
        <f aca="false">CONCATENATE(MID('DATOS IDENTIFICATIVOS'!$C$10,1,2),"0000")</f>
        <v>980000</v>
      </c>
      <c r="D16" s="387" t="s">
        <v>791</v>
      </c>
      <c r="E16" s="387" t="s">
        <v>817</v>
      </c>
      <c r="H16" s="388" t="n">
        <f aca="false">IF('EP4 PPTO CAPITAL'!D30&gt;=0,'EP4 PPTO CAPITAL'!D30,0)</f>
        <v>0</v>
      </c>
      <c r="I16" s="0" t="n">
        <v>0</v>
      </c>
      <c r="J16" s="0" t="n">
        <v>0</v>
      </c>
      <c r="K16" s="388" t="n">
        <f aca="false">+H16</f>
        <v>0</v>
      </c>
    </row>
    <row r="17" customFormat="false" ht="13.2" hidden="false" customHeight="false" outlineLevel="0" collapsed="false">
      <c r="A17" s="389" t="n">
        <f aca="false">+'DATOS IDENTIFICATIVOS'!$C$9</f>
        <v>2021</v>
      </c>
      <c r="B17" s="387" t="str">
        <f aca="false">CONCATENATE(MID('DATOS IDENTIFICATIVOS'!$C$10,1,2),"0000")</f>
        <v>980000</v>
      </c>
      <c r="D17" s="387" t="s">
        <v>791</v>
      </c>
      <c r="E17" s="387" t="s">
        <v>818</v>
      </c>
      <c r="H17" s="388" t="n">
        <f aca="false">IF('EP4 PPTO CAPITAL'!D31&gt;=0,'EP4 PPTO CAPITAL'!D31,0)</f>
        <v>0</v>
      </c>
      <c r="I17" s="0" t="n">
        <v>0</v>
      </c>
      <c r="J17" s="0" t="n">
        <v>0</v>
      </c>
      <c r="K17" s="388" t="n">
        <f aca="false">+H17</f>
        <v>0</v>
      </c>
    </row>
    <row r="18" customFormat="false" ht="13.2" hidden="false" customHeight="false" outlineLevel="0" collapsed="false">
      <c r="A18" s="389" t="n">
        <f aca="false">+'DATOS IDENTIFICATIVOS'!$C$9</f>
        <v>2021</v>
      </c>
      <c r="B18" s="387" t="str">
        <f aca="false">CONCATENATE(MID('DATOS IDENTIFICATIVOS'!$C$10,1,2),"0000")</f>
        <v>980000</v>
      </c>
      <c r="D18" s="387" t="s">
        <v>791</v>
      </c>
      <c r="E18" s="387" t="s">
        <v>819</v>
      </c>
      <c r="H18" s="388" t="n">
        <f aca="false">IF('EP4 PPTO CAPITAL'!D32&gt;=0,'EP4 PPTO CAPITAL'!D32,0)</f>
        <v>0</v>
      </c>
      <c r="I18" s="0" t="n">
        <v>0</v>
      </c>
      <c r="J18" s="0" t="n">
        <v>0</v>
      </c>
      <c r="K18" s="388" t="n">
        <f aca="false">+H18</f>
        <v>0</v>
      </c>
    </row>
    <row r="19" customFormat="false" ht="13.2" hidden="false" customHeight="false" outlineLevel="0" collapsed="false">
      <c r="A19" s="389" t="n">
        <f aca="false">+'DATOS IDENTIFICATIVOS'!$C$9</f>
        <v>2021</v>
      </c>
      <c r="B19" s="387" t="str">
        <f aca="false">CONCATENATE(MID('DATOS IDENTIFICATIVOS'!$C$10,1,2),"0000")</f>
        <v>980000</v>
      </c>
      <c r="D19" s="387" t="s">
        <v>791</v>
      </c>
      <c r="E19" s="387" t="s">
        <v>820</v>
      </c>
      <c r="H19" s="388" t="n">
        <f aca="false">IF('EP4 PPTO CAPITAL'!D34&gt;=0,'EP4 PPTO CAPITAL'!D34,0)</f>
        <v>0</v>
      </c>
      <c r="I19" s="0" t="n">
        <v>0</v>
      </c>
      <c r="J19" s="0" t="n">
        <v>0</v>
      </c>
      <c r="K19" s="388" t="n">
        <f aca="false">+H19</f>
        <v>0</v>
      </c>
    </row>
    <row r="20" customFormat="false" ht="13.2" hidden="false" customHeight="false" outlineLevel="0" collapsed="false">
      <c r="A20" s="389" t="n">
        <f aca="false">+'DATOS IDENTIFICATIVOS'!$C$9</f>
        <v>2021</v>
      </c>
      <c r="B20" s="387" t="str">
        <f aca="false">CONCATENATE(MID('DATOS IDENTIFICATIVOS'!$C$10,1,2),"0000")</f>
        <v>980000</v>
      </c>
      <c r="D20" s="387" t="s">
        <v>791</v>
      </c>
      <c r="E20" s="387" t="s">
        <v>821</v>
      </c>
      <c r="H20" s="388" t="n">
        <f aca="false">IF('EP4 PPTO CAPITAL'!D35&gt;=0,'EP4 PPTO CAPITAL'!D35,0)</f>
        <v>0</v>
      </c>
      <c r="I20" s="0" t="n">
        <v>0</v>
      </c>
      <c r="J20" s="0" t="n">
        <v>0</v>
      </c>
      <c r="K20" s="388" t="n">
        <f aca="false">+H20</f>
        <v>0</v>
      </c>
    </row>
    <row r="21" customFormat="false" ht="13.2" hidden="false" customHeight="false" outlineLevel="0" collapsed="false">
      <c r="A21" s="389" t="n">
        <f aca="false">+'DATOS IDENTIFICATIVOS'!$C$9</f>
        <v>2021</v>
      </c>
      <c r="B21" s="387" t="str">
        <f aca="false">CONCATENATE(MID('DATOS IDENTIFICATIVOS'!$C$10,1,2),"0000")</f>
        <v>980000</v>
      </c>
      <c r="D21" s="387" t="s">
        <v>791</v>
      </c>
      <c r="E21" s="387" t="s">
        <v>822</v>
      </c>
      <c r="H21" s="388" t="n">
        <f aca="false">IF('EP4 PPTO CAPITAL'!D36&gt;=0,'EP4 PPTO CAPITAL'!D36,0)</f>
        <v>0</v>
      </c>
      <c r="I21" s="0" t="n">
        <v>0</v>
      </c>
      <c r="J21" s="0" t="n">
        <v>0</v>
      </c>
      <c r="K21" s="388" t="n">
        <f aca="false">+H21</f>
        <v>0</v>
      </c>
    </row>
    <row r="22" customFormat="false" ht="13.2" hidden="false" customHeight="false" outlineLevel="0" collapsed="false">
      <c r="A22" s="389" t="n">
        <f aca="false">+'DATOS IDENTIFICATIVOS'!$C$9</f>
        <v>2021</v>
      </c>
      <c r="B22" s="387" t="str">
        <f aca="false">CONCATENATE(MID('DATOS IDENTIFICATIVOS'!$C$10,1,2),"0000")</f>
        <v>980000</v>
      </c>
      <c r="D22" s="387" t="s">
        <v>791</v>
      </c>
      <c r="E22" s="387" t="s">
        <v>823</v>
      </c>
      <c r="H22" s="388" t="n">
        <f aca="false">IF('EP4 PPTO CAPITAL'!D37&gt;=0,'EP4 PPTO CAPITAL'!D37,0)</f>
        <v>0</v>
      </c>
      <c r="I22" s="0" t="n">
        <v>0</v>
      </c>
      <c r="J22" s="0" t="n">
        <v>0</v>
      </c>
      <c r="K22" s="388" t="n">
        <f aca="false">+H22</f>
        <v>0</v>
      </c>
    </row>
    <row r="23" customFormat="false" ht="13.2" hidden="false" customHeight="false" outlineLevel="0" collapsed="false">
      <c r="A23" s="389" t="n">
        <f aca="false">+'DATOS IDENTIFICATIVOS'!$C$9</f>
        <v>2021</v>
      </c>
      <c r="B23" s="387" t="str">
        <f aca="false">CONCATENATE(MID('DATOS IDENTIFICATIVOS'!$C$10,1,2),"0000")</f>
        <v>980000</v>
      </c>
      <c r="D23" s="387" t="s">
        <v>791</v>
      </c>
      <c r="E23" s="387" t="s">
        <v>824</v>
      </c>
      <c r="H23" s="388" t="n">
        <f aca="false">IF('EP4 PPTO CAPITAL'!D38&gt;=0,'EP4 PPTO CAPITAL'!D38,0)</f>
        <v>0</v>
      </c>
      <c r="I23" s="0" t="n">
        <v>0</v>
      </c>
      <c r="J23" s="0" t="n">
        <v>0</v>
      </c>
      <c r="K23" s="388" t="n">
        <f aca="false">+H23</f>
        <v>0</v>
      </c>
    </row>
    <row r="24" customFormat="false" ht="13.2" hidden="false" customHeight="false" outlineLevel="0" collapsed="false">
      <c r="A24" s="389" t="n">
        <f aca="false">+'DATOS IDENTIFICATIVOS'!$C$9</f>
        <v>2021</v>
      </c>
      <c r="B24" s="387" t="str">
        <f aca="false">CONCATENATE(MID('DATOS IDENTIFICATIVOS'!$C$10,1,2),"0000")</f>
        <v>980000</v>
      </c>
      <c r="D24" s="387" t="s">
        <v>791</v>
      </c>
      <c r="E24" s="387" t="s">
        <v>825</v>
      </c>
      <c r="H24" s="388" t="n">
        <f aca="false">IF('EP4 PPTO CAPITAL'!D42&gt;=0,'EP4 PPTO CAPITAL'!D42,0)</f>
        <v>0</v>
      </c>
      <c r="I24" s="0" t="n">
        <v>0</v>
      </c>
      <c r="J24" s="0" t="n">
        <v>0</v>
      </c>
      <c r="K24" s="388" t="n">
        <f aca="false">+H24</f>
        <v>0</v>
      </c>
    </row>
    <row r="25" customFormat="false" ht="13.2" hidden="false" customHeight="false" outlineLevel="0" collapsed="false">
      <c r="A25" s="389" t="n">
        <f aca="false">+'DATOS IDENTIFICATIVOS'!$C$9</f>
        <v>2021</v>
      </c>
      <c r="B25" s="387" t="str">
        <f aca="false">CONCATENATE(MID('DATOS IDENTIFICATIVOS'!$C$10,1,2),"0000")</f>
        <v>980000</v>
      </c>
      <c r="D25" s="387" t="s">
        <v>791</v>
      </c>
      <c r="E25" s="387" t="s">
        <v>826</v>
      </c>
      <c r="H25" s="388" t="n">
        <f aca="false">IF('EP4 PPTO CAPITAL'!D43&gt;=0,'EP4 PPTO CAPITAL'!D43,0)</f>
        <v>0</v>
      </c>
      <c r="I25" s="0" t="n">
        <v>0</v>
      </c>
      <c r="J25" s="0" t="n">
        <v>0</v>
      </c>
      <c r="K25" s="388" t="n">
        <f aca="false">+H25</f>
        <v>0</v>
      </c>
    </row>
    <row r="26" customFormat="false" ht="13.2" hidden="false" customHeight="false" outlineLevel="0" collapsed="false">
      <c r="A26" s="389" t="n">
        <f aca="false">+'DATOS IDENTIFICATIVOS'!$C$9</f>
        <v>2021</v>
      </c>
      <c r="B26" s="387" t="str">
        <f aca="false">CONCATENATE(MID('DATOS IDENTIFICATIVOS'!$C$10,1,2),"0000")</f>
        <v>980000</v>
      </c>
      <c r="D26" s="387" t="s">
        <v>791</v>
      </c>
      <c r="E26" s="387" t="s">
        <v>827</v>
      </c>
      <c r="H26" s="388" t="n">
        <f aca="false">IF('EP4 PPTO CAPITAL'!D44&gt;=0,'EP4 PPTO CAPITAL'!D44,0)</f>
        <v>0</v>
      </c>
      <c r="I26" s="0" t="n">
        <v>0</v>
      </c>
      <c r="J26" s="0" t="n">
        <v>0</v>
      </c>
      <c r="K26" s="388" t="n">
        <f aca="false">+H26</f>
        <v>0</v>
      </c>
    </row>
    <row r="27" customFormat="false" ht="13.2" hidden="false" customHeight="false" outlineLevel="0" collapsed="false">
      <c r="A27" s="389" t="n">
        <f aca="false">+'DATOS IDENTIFICATIVOS'!$C$9</f>
        <v>2021</v>
      </c>
      <c r="B27" s="387" t="str">
        <f aca="false">CONCATENATE(MID('DATOS IDENTIFICATIVOS'!$C$10,1,2),"0000")</f>
        <v>980000</v>
      </c>
      <c r="D27" s="387" t="s">
        <v>791</v>
      </c>
      <c r="E27" s="387" t="s">
        <v>828</v>
      </c>
      <c r="H27" s="388" t="n">
        <f aca="false">IF('EP4 PPTO CAPITAL'!D45&gt;=0,'EP4 PPTO CAPITAL'!D45,0)</f>
        <v>0</v>
      </c>
      <c r="I27" s="0" t="n">
        <v>0</v>
      </c>
      <c r="J27" s="0" t="n">
        <v>0</v>
      </c>
      <c r="K27" s="388" t="n">
        <f aca="false">+H27</f>
        <v>0</v>
      </c>
    </row>
    <row r="28" customFormat="false" ht="13.2" hidden="false" customHeight="false" outlineLevel="0" collapsed="false">
      <c r="A28" s="389" t="n">
        <f aca="false">+'DATOS IDENTIFICATIVOS'!$C$9</f>
        <v>2021</v>
      </c>
      <c r="B28" s="387" t="str">
        <f aca="false">CONCATENATE(MID('DATOS IDENTIFICATIVOS'!$C$10,1,2),"0000")</f>
        <v>980000</v>
      </c>
      <c r="D28" s="387" t="s">
        <v>791</v>
      </c>
      <c r="E28" s="387" t="s">
        <v>829</v>
      </c>
      <c r="H28" s="388" t="n">
        <f aca="false">IF('EP4 PPTO CAPITAL'!D46&gt;=0,'EP4 PPTO CAPITAL'!D46,0)</f>
        <v>0</v>
      </c>
      <c r="I28" s="0" t="n">
        <v>0</v>
      </c>
      <c r="J28" s="0" t="n">
        <v>0</v>
      </c>
      <c r="K28" s="388" t="n">
        <f aca="false">+H28</f>
        <v>0</v>
      </c>
    </row>
    <row r="29" customFormat="false" ht="13.2" hidden="false" customHeight="false" outlineLevel="0" collapsed="false">
      <c r="A29" s="389" t="n">
        <f aca="false">+'DATOS IDENTIFICATIVOS'!$C$9</f>
        <v>2021</v>
      </c>
      <c r="B29" s="387" t="str">
        <f aca="false">CONCATENATE(MID('DATOS IDENTIFICATIVOS'!$C$10,1,2),"0000")</f>
        <v>980000</v>
      </c>
      <c r="D29" s="387" t="s">
        <v>791</v>
      </c>
      <c r="E29" s="387" t="s">
        <v>830</v>
      </c>
      <c r="H29" s="388" t="n">
        <f aca="false">IF('EP4 PPTO CAPITAL'!D47&gt;=0,'EP4 PPTO CAPITAL'!D47,0)</f>
        <v>0</v>
      </c>
      <c r="I29" s="0" t="n">
        <v>0</v>
      </c>
      <c r="J29" s="0" t="n">
        <v>0</v>
      </c>
      <c r="K29" s="388" t="n">
        <f aca="false">+H29</f>
        <v>0</v>
      </c>
    </row>
    <row r="30" customFormat="false" ht="13.2" hidden="false" customHeight="false" outlineLevel="0" collapsed="false">
      <c r="A30" s="389" t="n">
        <f aca="false">+'DATOS IDENTIFICATIVOS'!$C$9</f>
        <v>2021</v>
      </c>
      <c r="B30" s="387" t="str">
        <f aca="false">CONCATENATE(MID('DATOS IDENTIFICATIVOS'!$C$10,1,2),"0000")</f>
        <v>980000</v>
      </c>
      <c r="D30" s="387" t="s">
        <v>791</v>
      </c>
      <c r="E30" s="387" t="s">
        <v>831</v>
      </c>
      <c r="H30" s="388" t="n">
        <f aca="false">IF('EP4 PPTO CAPITAL'!D48&gt;=0,'EP4 PPTO CAPITAL'!D48,0)</f>
        <v>0</v>
      </c>
      <c r="I30" s="0" t="n">
        <v>0</v>
      </c>
      <c r="J30" s="0" t="n">
        <v>0</v>
      </c>
      <c r="K30" s="388" t="n">
        <f aca="false">+H30</f>
        <v>0</v>
      </c>
    </row>
    <row r="31" customFormat="false" ht="13.2" hidden="false" customHeight="false" outlineLevel="0" collapsed="false">
      <c r="A31" s="389" t="n">
        <f aca="false">+'DATOS IDENTIFICATIVOS'!$C$9</f>
        <v>2021</v>
      </c>
      <c r="B31" s="387" t="str">
        <f aca="false">CONCATENATE(MID('DATOS IDENTIFICATIVOS'!$C$10,1,2),"0000")</f>
        <v>980000</v>
      </c>
      <c r="D31" s="387" t="s">
        <v>791</v>
      </c>
      <c r="E31" s="387" t="s">
        <v>832</v>
      </c>
      <c r="H31" s="388" t="n">
        <f aca="false">IF('EP4 PPTO CAPITAL'!D50&gt;=0,'EP4 PPTO CAPITAL'!D50,0)</f>
        <v>0</v>
      </c>
      <c r="I31" s="0" t="n">
        <v>0</v>
      </c>
      <c r="J31" s="0" t="n">
        <v>0</v>
      </c>
      <c r="K31" s="388" t="n">
        <f aca="false">+H31</f>
        <v>0</v>
      </c>
    </row>
    <row r="32" customFormat="false" ht="13.2" hidden="false" customHeight="false" outlineLevel="0" collapsed="false">
      <c r="A32" s="389" t="n">
        <f aca="false">+'DATOS IDENTIFICATIVOS'!$C$9</f>
        <v>2021</v>
      </c>
      <c r="B32" s="387" t="str">
        <f aca="false">CONCATENATE(MID('DATOS IDENTIFICATIVOS'!$C$10,1,2),"0000")</f>
        <v>980000</v>
      </c>
      <c r="D32" s="387" t="s">
        <v>791</v>
      </c>
      <c r="E32" s="387" t="s">
        <v>833</v>
      </c>
      <c r="H32" s="388" t="n">
        <f aca="false">IF('EP4 PPTO CAPITAL'!D51&gt;=0,'EP4 PPTO CAPITAL'!D51,0)</f>
        <v>0</v>
      </c>
      <c r="I32" s="0" t="n">
        <v>0</v>
      </c>
      <c r="J32" s="0" t="n">
        <v>0</v>
      </c>
      <c r="K32" s="388" t="n">
        <f aca="false">+H32</f>
        <v>0</v>
      </c>
    </row>
    <row r="33" customFormat="false" ht="13.2" hidden="false" customHeight="false" outlineLevel="0" collapsed="false">
      <c r="A33" s="389" t="n">
        <f aca="false">+'DATOS IDENTIFICATIVOS'!$C$9</f>
        <v>2021</v>
      </c>
      <c r="B33" s="387" t="str">
        <f aca="false">CONCATENATE(MID('DATOS IDENTIFICATIVOS'!$C$10,1,2),"0000")</f>
        <v>980000</v>
      </c>
      <c r="D33" s="387" t="s">
        <v>791</v>
      </c>
      <c r="E33" s="387" t="s">
        <v>834</v>
      </c>
      <c r="H33" s="388" t="n">
        <f aca="false">IF('EP4 PPTO CAPITAL'!D52&gt;=0,'EP4 PPTO CAPITAL'!D52,0)</f>
        <v>0</v>
      </c>
      <c r="I33" s="0" t="n">
        <v>0</v>
      </c>
      <c r="J33" s="0" t="n">
        <v>0</v>
      </c>
      <c r="K33" s="388" t="n">
        <f aca="false">+H33</f>
        <v>0</v>
      </c>
    </row>
    <row r="34" customFormat="false" ht="13.2" hidden="false" customHeight="false" outlineLevel="0" collapsed="false">
      <c r="A34" s="389" t="n">
        <f aca="false">+'DATOS IDENTIFICATIVOS'!$C$9</f>
        <v>2021</v>
      </c>
      <c r="B34" s="387" t="str">
        <f aca="false">CONCATENATE(MID('DATOS IDENTIFICATIVOS'!$C$10,1,2),"0000")</f>
        <v>980000</v>
      </c>
      <c r="D34" s="387" t="s">
        <v>791</v>
      </c>
      <c r="E34" s="387" t="s">
        <v>835</v>
      </c>
      <c r="H34" s="388" t="n">
        <f aca="false">IF('EP4 PPTO CAPITAL'!D53&gt;=0,'EP4 PPTO CAPITAL'!D53,0)</f>
        <v>0</v>
      </c>
      <c r="I34" s="0" t="n">
        <v>0</v>
      </c>
      <c r="J34" s="0" t="n">
        <v>0</v>
      </c>
      <c r="K34" s="388" t="n">
        <f aca="false">+H34</f>
        <v>0</v>
      </c>
    </row>
    <row r="35" customFormat="false" ht="13.2" hidden="false" customHeight="false" outlineLevel="0" collapsed="false">
      <c r="A35" s="389" t="n">
        <f aca="false">+'DATOS IDENTIFICATIVOS'!$C$9</f>
        <v>2021</v>
      </c>
      <c r="B35" s="387" t="str">
        <f aca="false">CONCATENATE(MID('DATOS IDENTIFICATIVOS'!$C$10,1,2),"0000")</f>
        <v>980000</v>
      </c>
      <c r="D35" s="387" t="s">
        <v>791</v>
      </c>
      <c r="E35" s="387" t="s">
        <v>836</v>
      </c>
      <c r="H35" s="388" t="n">
        <f aca="false">IF('EP4 PPTO CAPITAL'!D54&gt;=0,'EP4 PPTO CAPITAL'!D54,0)</f>
        <v>0</v>
      </c>
      <c r="I35" s="0" t="n">
        <v>0</v>
      </c>
      <c r="J35" s="0" t="n">
        <v>0</v>
      </c>
      <c r="K35" s="388" t="n">
        <f aca="false">+H35</f>
        <v>0</v>
      </c>
    </row>
    <row r="36" customFormat="false" ht="13.2" hidden="false" customHeight="false" outlineLevel="0" collapsed="false">
      <c r="A36" s="389" t="n">
        <f aca="false">+'DATOS IDENTIFICATIVOS'!$C$9</f>
        <v>2021</v>
      </c>
      <c r="B36" s="387" t="str">
        <f aca="false">CONCATENATE(MID('DATOS IDENTIFICATIVOS'!$C$10,1,2),"0000")</f>
        <v>980000</v>
      </c>
      <c r="D36" s="387" t="s">
        <v>791</v>
      </c>
      <c r="E36" s="387" t="s">
        <v>837</v>
      </c>
      <c r="H36" s="388" t="n">
        <f aca="false">IF('EP4 PPTO CAPITAL'!D55&gt;=0,'EP4 PPTO CAPITAL'!D55,0)</f>
        <v>0</v>
      </c>
      <c r="I36" s="0" t="n">
        <v>0</v>
      </c>
      <c r="J36" s="0" t="n">
        <v>0</v>
      </c>
      <c r="K36" s="388" t="n">
        <f aca="false">+H36</f>
        <v>0</v>
      </c>
    </row>
    <row r="37" customFormat="false" ht="13.2" hidden="false" customHeight="false" outlineLevel="0" collapsed="false">
      <c r="A37" s="389" t="n">
        <f aca="false">+'DATOS IDENTIFICATIVOS'!$C$9</f>
        <v>2021</v>
      </c>
      <c r="B37" s="387" t="str">
        <f aca="false">CONCATENATE(MID('DATOS IDENTIFICATIVOS'!$C$10,1,2),"0000")</f>
        <v>980000</v>
      </c>
      <c r="D37" s="387" t="s">
        <v>791</v>
      </c>
      <c r="E37" s="387" t="s">
        <v>838</v>
      </c>
      <c r="H37" s="388" t="n">
        <f aca="false">IF('EP4 PPTO CAPITAL'!D56&gt;=0,'EP4 PPTO CAPITAL'!D56,0)</f>
        <v>0</v>
      </c>
      <c r="I37" s="0" t="n">
        <v>0</v>
      </c>
      <c r="J37" s="0" t="n">
        <v>0</v>
      </c>
      <c r="K37" s="388" t="n">
        <f aca="false">+H37</f>
        <v>0</v>
      </c>
    </row>
    <row r="38" customFormat="false" ht="13.2" hidden="false" customHeight="false" outlineLevel="0" collapsed="false">
      <c r="A38" s="389" t="n">
        <f aca="false">+'DATOS IDENTIFICATIVOS'!$C$9</f>
        <v>2021</v>
      </c>
      <c r="B38" s="387" t="str">
        <f aca="false">CONCATENATE(MID('DATOS IDENTIFICATIVOS'!$C$10,1,2),"0000")</f>
        <v>980000</v>
      </c>
      <c r="D38" s="387" t="s">
        <v>791</v>
      </c>
      <c r="E38" s="387" t="s">
        <v>839</v>
      </c>
      <c r="H38" s="388" t="n">
        <f aca="false">IF('EP4 PPTO CAPITAL'!D60&gt;=0,'EP4 PPTO CAPITAL'!D60,0)</f>
        <v>0</v>
      </c>
      <c r="I38" s="0" t="n">
        <v>0</v>
      </c>
      <c r="J38" s="0" t="n">
        <v>0</v>
      </c>
      <c r="K38" s="388" t="n">
        <f aca="false">+H38</f>
        <v>0</v>
      </c>
    </row>
    <row r="39" customFormat="false" ht="13.2" hidden="false" customHeight="false" outlineLevel="0" collapsed="false">
      <c r="A39" s="389" t="n">
        <f aca="false">+'DATOS IDENTIFICATIVOS'!$C$9</f>
        <v>2021</v>
      </c>
      <c r="B39" s="387" t="str">
        <f aca="false">CONCATENATE(MID('DATOS IDENTIFICATIVOS'!$C$10,1,2),"0000")</f>
        <v>980000</v>
      </c>
      <c r="D39" s="387" t="s">
        <v>791</v>
      </c>
      <c r="E39" s="387" t="s">
        <v>840</v>
      </c>
      <c r="H39" s="388" t="n">
        <f aca="false">IF('EP4 PPTO CAPITAL'!D61&gt;=0,'EP4 PPTO CAPITAL'!D61,0)</f>
        <v>0</v>
      </c>
      <c r="I39" s="0" t="n">
        <v>0</v>
      </c>
      <c r="J39" s="0" t="n">
        <v>0</v>
      </c>
      <c r="K39" s="388" t="n">
        <f aca="false">+H39</f>
        <v>0</v>
      </c>
    </row>
    <row r="40" customFormat="false" ht="13.2" hidden="false" customHeight="false" outlineLevel="0" collapsed="false">
      <c r="A40" s="389" t="n">
        <f aca="false">+'DATOS IDENTIFICATIVOS'!$C$9</f>
        <v>2021</v>
      </c>
      <c r="B40" s="387" t="str">
        <f aca="false">CONCATENATE(MID('DATOS IDENTIFICATIVOS'!$C$10,1,2),"0000")</f>
        <v>980000</v>
      </c>
      <c r="D40" s="387" t="s">
        <v>791</v>
      </c>
      <c r="E40" s="387" t="s">
        <v>841</v>
      </c>
      <c r="H40" s="388" t="n">
        <f aca="false">IF('EP4 PPTO CAPITAL'!D62&gt;=0,'EP4 PPTO CAPITAL'!D62,0)</f>
        <v>0</v>
      </c>
      <c r="I40" s="0" t="n">
        <v>0</v>
      </c>
      <c r="J40" s="0" t="n">
        <v>0</v>
      </c>
      <c r="K40" s="388" t="n">
        <f aca="false">+H40</f>
        <v>0</v>
      </c>
    </row>
    <row r="41" customFormat="false" ht="13.2" hidden="false" customHeight="false" outlineLevel="0" collapsed="false">
      <c r="A41" s="389" t="n">
        <f aca="false">+'DATOS IDENTIFICATIVOS'!$C$9</f>
        <v>2021</v>
      </c>
      <c r="B41" s="387" t="str">
        <f aca="false">CONCATENATE(MID('DATOS IDENTIFICATIVOS'!$C$10,1,2),"0000")</f>
        <v>980000</v>
      </c>
      <c r="D41" s="387" t="s">
        <v>791</v>
      </c>
      <c r="E41" s="387" t="s">
        <v>842</v>
      </c>
      <c r="H41" s="388" t="n">
        <f aca="false">IF('EP4 PPTO CAPITAL'!D63&gt;=0,'EP4 PPTO CAPITAL'!D63,0)</f>
        <v>0</v>
      </c>
      <c r="I41" s="0" t="n">
        <v>0</v>
      </c>
      <c r="J41" s="0" t="n">
        <v>0</v>
      </c>
      <c r="K41" s="388" t="n">
        <f aca="false">+H41</f>
        <v>0</v>
      </c>
    </row>
    <row r="42" customFormat="false" ht="13.2" hidden="false" customHeight="false" outlineLevel="0" collapsed="false">
      <c r="A42" s="389" t="n">
        <f aca="false">+'DATOS IDENTIFICATIVOS'!$C$9</f>
        <v>2021</v>
      </c>
      <c r="B42" s="387" t="str">
        <f aca="false">CONCATENATE(MID('DATOS IDENTIFICATIVOS'!$C$10,1,2),"0000")</f>
        <v>980000</v>
      </c>
      <c r="D42" s="387" t="s">
        <v>791</v>
      </c>
      <c r="E42" s="387" t="s">
        <v>843</v>
      </c>
      <c r="H42" s="388" t="n">
        <f aca="false">IF('EP4 PPTO CAPITAL'!D64&gt;=0,'EP4 PPTO CAPITAL'!D64,0)</f>
        <v>2384080</v>
      </c>
      <c r="I42" s="0" t="n">
        <v>0</v>
      </c>
      <c r="J42" s="0" t="n">
        <v>0</v>
      </c>
      <c r="K42" s="388" t="n">
        <f aca="false">+H42</f>
        <v>2384080</v>
      </c>
    </row>
    <row r="43" customFormat="false" ht="13.2" hidden="false" customHeight="false" outlineLevel="0" collapsed="false">
      <c r="A43" s="389" t="n">
        <f aca="false">+'DATOS IDENTIFICATIVOS'!$C$9</f>
        <v>2021</v>
      </c>
      <c r="B43" s="387" t="str">
        <f aca="false">CONCATENATE(MID('DATOS IDENTIFICATIVOS'!$C$10,1,2),"0000")</f>
        <v>980000</v>
      </c>
      <c r="D43" s="387" t="s">
        <v>791</v>
      </c>
      <c r="E43" s="387" t="s">
        <v>844</v>
      </c>
      <c r="H43" s="388" t="n">
        <f aca="false">IF('EP4 PPTO CAPITAL'!D66&gt;=0,'EP4 PPTO CAPITAL'!D66,0)</f>
        <v>0</v>
      </c>
      <c r="I43" s="0" t="n">
        <v>0</v>
      </c>
      <c r="J43" s="0" t="n">
        <v>0</v>
      </c>
      <c r="K43" s="388" t="n">
        <f aca="false">+H43</f>
        <v>0</v>
      </c>
    </row>
    <row r="44" customFormat="false" ht="13.2" hidden="false" customHeight="false" outlineLevel="0" collapsed="false">
      <c r="A44" s="389" t="n">
        <f aca="false">+'DATOS IDENTIFICATIVOS'!$C$9</f>
        <v>2021</v>
      </c>
      <c r="B44" s="387" t="str">
        <f aca="false">CONCATENATE(MID('DATOS IDENTIFICATIVOS'!$C$10,1,2),"0000")</f>
        <v>980000</v>
      </c>
      <c r="D44" s="387" t="s">
        <v>791</v>
      </c>
      <c r="E44" s="387" t="s">
        <v>845</v>
      </c>
      <c r="H44" s="388" t="n">
        <f aca="false">IF('EP4 PPTO CAPITAL'!D67&gt;=0,'EP4 PPTO CAPITAL'!D67,0)</f>
        <v>0</v>
      </c>
      <c r="I44" s="0" t="n">
        <v>0</v>
      </c>
      <c r="J44" s="0" t="n">
        <v>0</v>
      </c>
      <c r="K44" s="388" t="n">
        <f aca="false">+H44</f>
        <v>0</v>
      </c>
    </row>
    <row r="45" customFormat="false" ht="13.2" hidden="false" customHeight="false" outlineLevel="0" collapsed="false">
      <c r="A45" s="389" t="n">
        <f aca="false">+'DATOS IDENTIFICATIVOS'!$C$9</f>
        <v>2021</v>
      </c>
      <c r="B45" s="387" t="str">
        <f aca="false">CONCATENATE(MID('DATOS IDENTIFICATIVOS'!$C$10,1,2),"0000")</f>
        <v>980000</v>
      </c>
      <c r="D45" s="387" t="s">
        <v>791</v>
      </c>
      <c r="E45" s="387" t="s">
        <v>846</v>
      </c>
      <c r="H45" s="388" t="n">
        <f aca="false">IF('EP4 PPTO CAPITAL'!D69&gt;=0,'EP4 PPTO CAPITAL'!D69,0)</f>
        <v>0</v>
      </c>
      <c r="I45" s="0" t="n">
        <v>0</v>
      </c>
      <c r="J45" s="0" t="n">
        <v>0</v>
      </c>
      <c r="K45" s="388" t="n">
        <f aca="false">+H45</f>
        <v>0</v>
      </c>
    </row>
    <row r="46" customFormat="false" ht="13.2" hidden="false" customHeight="false" outlineLevel="0" collapsed="false">
      <c r="A46" s="389" t="n">
        <f aca="false">+'DATOS IDENTIFICATIVOS'!$C$9</f>
        <v>2021</v>
      </c>
      <c r="B46" s="387" t="str">
        <f aca="false">CONCATENATE(MID('DATOS IDENTIFICATIVOS'!$C$10,1,2),"0000")</f>
        <v>980000</v>
      </c>
      <c r="D46" s="387" t="s">
        <v>791</v>
      </c>
      <c r="E46" s="387" t="s">
        <v>847</v>
      </c>
      <c r="H46" s="388" t="n">
        <f aca="false">IF('EP4 PPTO CAPITAL'!D70&gt;=0,'EP4 PPTO CAPITAL'!D70,0)</f>
        <v>0</v>
      </c>
      <c r="I46" s="0" t="n">
        <v>0</v>
      </c>
      <c r="J46" s="0" t="n">
        <v>0</v>
      </c>
      <c r="K46" s="388" t="n">
        <f aca="false">+H46</f>
        <v>0</v>
      </c>
    </row>
    <row r="47" customFormat="false" ht="13.2" hidden="false" customHeight="false" outlineLevel="0" collapsed="false">
      <c r="A47" s="389" t="n">
        <f aca="false">+'DATOS IDENTIFICATIVOS'!$C$9</f>
        <v>2021</v>
      </c>
      <c r="B47" s="387" t="str">
        <f aca="false">CONCATENATE(MID('DATOS IDENTIFICATIVOS'!$C$10,1,2),"0000")</f>
        <v>980000</v>
      </c>
      <c r="D47" s="387" t="s">
        <v>791</v>
      </c>
      <c r="E47" s="387" t="s">
        <v>848</v>
      </c>
      <c r="H47" s="388" t="n">
        <f aca="false">IF('EP4 PPTO CAPITAL'!D73&gt;=0,'EP4 PPTO CAPITAL'!D73,0)</f>
        <v>0</v>
      </c>
      <c r="I47" s="0" t="n">
        <v>0</v>
      </c>
      <c r="J47" s="0" t="n">
        <v>0</v>
      </c>
      <c r="K47" s="388" t="n">
        <f aca="false">+H47</f>
        <v>0</v>
      </c>
    </row>
    <row r="48" customFormat="false" ht="13.2" hidden="false" customHeight="false" outlineLevel="0" collapsed="false">
      <c r="A48" s="389" t="n">
        <f aca="false">+'DATOS IDENTIFICATIVOS'!$C$9</f>
        <v>2021</v>
      </c>
      <c r="B48" s="387" t="str">
        <f aca="false">CONCATENATE(MID('DATOS IDENTIFICATIVOS'!$C$10,1,2),"0000")</f>
        <v>980000</v>
      </c>
      <c r="D48" s="387" t="s">
        <v>791</v>
      </c>
      <c r="E48" s="387" t="s">
        <v>849</v>
      </c>
      <c r="H48" s="388" t="n">
        <f aca="false">IF('EP4 PPTO CAPITAL'!D76&gt;=0,'EP4 PPTO CAPITAL'!D76,0)</f>
        <v>386208</v>
      </c>
      <c r="I48" s="0" t="n">
        <v>0</v>
      </c>
      <c r="J48" s="0" t="n">
        <v>0</v>
      </c>
      <c r="K48" s="388" t="n">
        <f aca="false">+H48</f>
        <v>386208</v>
      </c>
    </row>
    <row r="49" customFormat="false" ht="13.2" hidden="false" customHeight="false" outlineLevel="0" collapsed="false">
      <c r="A49" s="389" t="n">
        <f aca="false">+'DATOS IDENTIFICATIVOS'!$C$9</f>
        <v>2021</v>
      </c>
      <c r="B49" s="387" t="str">
        <f aca="false">CONCATENATE(MID('DATOS IDENTIFICATIVOS'!$C$10,1,2),"0000")</f>
        <v>980000</v>
      </c>
      <c r="D49" s="387" t="s">
        <v>791</v>
      </c>
      <c r="E49" s="387" t="s">
        <v>850</v>
      </c>
      <c r="H49" s="388" t="n">
        <f aca="false">IF('EP4 PPTO CAPITAL'!D78&gt;=0,'EP4 PPTO CAPITAL'!D78,0)</f>
        <v>303976</v>
      </c>
      <c r="I49" s="0" t="n">
        <v>0</v>
      </c>
      <c r="J49" s="0" t="n">
        <v>0</v>
      </c>
      <c r="K49" s="388" t="n">
        <f aca="false">+H49</f>
        <v>303976</v>
      </c>
    </row>
    <row r="50" customFormat="false" ht="13.2" hidden="false" customHeight="false" outlineLevel="0" collapsed="false">
      <c r="A50" s="389" t="n">
        <f aca="false">+'DATOS IDENTIFICATIVOS'!$C$9</f>
        <v>2021</v>
      </c>
      <c r="B50" s="387" t="str">
        <f aca="false">CONCATENATE(MID('DATOS IDENTIFICATIVOS'!$C$10,1,2),"0000")</f>
        <v>980000</v>
      </c>
      <c r="D50" s="387" t="s">
        <v>791</v>
      </c>
      <c r="E50" s="387" t="s">
        <v>851</v>
      </c>
      <c r="H50" s="388" t="n">
        <f aca="false">IF('EP3PRESUPUESTO EXPLOTACION'!D13&gt;=0,'EP3PRESUPUESTO EXPLOTACION'!D13,0)</f>
        <v>0</v>
      </c>
      <c r="I50" s="0" t="n">
        <v>0</v>
      </c>
      <c r="J50" s="0" t="n">
        <v>0</v>
      </c>
      <c r="K50" s="388" t="n">
        <f aca="false">+H50</f>
        <v>0</v>
      </c>
    </row>
    <row r="51" customFormat="false" ht="13.2" hidden="false" customHeight="false" outlineLevel="0" collapsed="false">
      <c r="A51" s="389" t="n">
        <f aca="false">+'DATOS IDENTIFICATIVOS'!$C$9</f>
        <v>2021</v>
      </c>
      <c r="B51" s="387" t="str">
        <f aca="false">CONCATENATE(MID('DATOS IDENTIFICATIVOS'!$C$10,1,2),"0000")</f>
        <v>980000</v>
      </c>
      <c r="D51" s="387" t="s">
        <v>791</v>
      </c>
      <c r="E51" s="387" t="s">
        <v>852</v>
      </c>
      <c r="H51" s="388" t="n">
        <f aca="false">IF('EP3PRESUPUESTO EXPLOTACION'!D14&gt;=0,'EP3PRESUPUESTO EXPLOTACION'!D14,0)</f>
        <v>1547679</v>
      </c>
      <c r="I51" s="0" t="n">
        <v>0</v>
      </c>
      <c r="J51" s="0" t="n">
        <v>0</v>
      </c>
      <c r="K51" s="388" t="n">
        <f aca="false">+H51</f>
        <v>1547679</v>
      </c>
    </row>
    <row r="52" customFormat="false" ht="13.2" hidden="false" customHeight="false" outlineLevel="0" collapsed="false">
      <c r="A52" s="389" t="n">
        <f aca="false">+'DATOS IDENTIFICATIVOS'!$C$9</f>
        <v>2021</v>
      </c>
      <c r="B52" s="387" t="str">
        <f aca="false">CONCATENATE(MID('DATOS IDENTIFICATIVOS'!$C$10,1,2),"0000")</f>
        <v>980000</v>
      </c>
      <c r="D52" s="387" t="s">
        <v>791</v>
      </c>
      <c r="E52" s="387" t="s">
        <v>853</v>
      </c>
      <c r="H52" s="388" t="n">
        <f aca="false">IF('EP3PRESUPUESTO EXPLOTACION'!D16&gt;=0,'EP3PRESUPUESTO EXPLOTACION'!D16,0)</f>
        <v>0</v>
      </c>
      <c r="I52" s="0" t="n">
        <v>0</v>
      </c>
      <c r="J52" s="0" t="n">
        <v>0</v>
      </c>
      <c r="K52" s="388" t="n">
        <f aca="false">+H52</f>
        <v>0</v>
      </c>
    </row>
    <row r="53" customFormat="false" ht="13.2" hidden="false" customHeight="false" outlineLevel="0" collapsed="false">
      <c r="A53" s="389" t="n">
        <f aca="false">+'DATOS IDENTIFICATIVOS'!$C$9</f>
        <v>2021</v>
      </c>
      <c r="B53" s="387" t="str">
        <f aca="false">CONCATENATE(MID('DATOS IDENTIFICATIVOS'!$C$10,1,2),"0000")</f>
        <v>980000</v>
      </c>
      <c r="D53" s="387" t="s">
        <v>791</v>
      </c>
      <c r="E53" s="387" t="s">
        <v>854</v>
      </c>
      <c r="H53" s="388" t="n">
        <f aca="false">IF('EP3PRESUPUESTO EXPLOTACION'!D18&gt;=0,'EP3PRESUPUESTO EXPLOTACION'!D18,0)</f>
        <v>0</v>
      </c>
      <c r="I53" s="0" t="n">
        <v>0</v>
      </c>
      <c r="J53" s="0" t="n">
        <v>0</v>
      </c>
      <c r="K53" s="388" t="n">
        <f aca="false">+H53</f>
        <v>0</v>
      </c>
    </row>
    <row r="54" customFormat="false" ht="13.2" hidden="false" customHeight="false" outlineLevel="0" collapsed="false">
      <c r="A54" s="389" t="n">
        <f aca="false">+'DATOS IDENTIFICATIVOS'!$C$9</f>
        <v>2021</v>
      </c>
      <c r="B54" s="387" t="str">
        <f aca="false">CONCATENATE(MID('DATOS IDENTIFICATIVOS'!$C$10,1,2),"0000")</f>
        <v>980000</v>
      </c>
      <c r="D54" s="387" t="s">
        <v>791</v>
      </c>
      <c r="E54" s="387" t="s">
        <v>855</v>
      </c>
      <c r="H54" s="388" t="n">
        <f aca="false">IF('EP3PRESUPUESTO EXPLOTACION'!D20&gt;=0,'EP3PRESUPUESTO EXPLOTACION'!D20,0)</f>
        <v>0</v>
      </c>
      <c r="I54" s="0" t="n">
        <v>0</v>
      </c>
      <c r="J54" s="0" t="n">
        <v>0</v>
      </c>
      <c r="K54" s="388" t="n">
        <f aca="false">+H54</f>
        <v>0</v>
      </c>
    </row>
    <row r="55" customFormat="false" ht="13.2" hidden="false" customHeight="false" outlineLevel="0" collapsed="false">
      <c r="A55" s="389" t="n">
        <f aca="false">+'DATOS IDENTIFICATIVOS'!$C$9</f>
        <v>2021</v>
      </c>
      <c r="B55" s="387" t="str">
        <f aca="false">CONCATENATE(MID('DATOS IDENTIFICATIVOS'!$C$10,1,2),"0000")</f>
        <v>980000</v>
      </c>
      <c r="D55" s="387" t="s">
        <v>791</v>
      </c>
      <c r="E55" s="387" t="s">
        <v>856</v>
      </c>
      <c r="H55" s="388" t="n">
        <f aca="false">IF('EP3PRESUPUESTO EXPLOTACION'!D21&gt;=0,'EP3PRESUPUESTO EXPLOTACION'!D21,0)</f>
        <v>0</v>
      </c>
      <c r="I55" s="0" t="n">
        <v>0</v>
      </c>
      <c r="J55" s="0" t="n">
        <v>0</v>
      </c>
      <c r="K55" s="388" t="n">
        <f aca="false">+H55</f>
        <v>0</v>
      </c>
    </row>
    <row r="56" customFormat="false" ht="13.2" hidden="false" customHeight="false" outlineLevel="0" collapsed="false">
      <c r="A56" s="389" t="n">
        <f aca="false">+'DATOS IDENTIFICATIVOS'!$C$9</f>
        <v>2021</v>
      </c>
      <c r="B56" s="387" t="str">
        <f aca="false">CONCATENATE(MID('DATOS IDENTIFICATIVOS'!$C$10,1,2),"0000")</f>
        <v>980000</v>
      </c>
      <c r="D56" s="387" t="s">
        <v>791</v>
      </c>
      <c r="E56" s="387" t="s">
        <v>857</v>
      </c>
      <c r="H56" s="388" t="n">
        <f aca="false">IF('EP3PRESUPUESTO EXPLOTACION'!D22&gt;=0,'EP3PRESUPUESTO EXPLOTACION'!D22,0)</f>
        <v>0</v>
      </c>
      <c r="I56" s="0" t="n">
        <v>0</v>
      </c>
      <c r="J56" s="0" t="n">
        <v>0</v>
      </c>
      <c r="K56" s="388" t="n">
        <f aca="false">+H56</f>
        <v>0</v>
      </c>
    </row>
    <row r="57" customFormat="false" ht="13.2" hidden="false" customHeight="false" outlineLevel="0" collapsed="false">
      <c r="A57" s="389" t="n">
        <f aca="false">+'DATOS IDENTIFICATIVOS'!$C$9</f>
        <v>2021</v>
      </c>
      <c r="B57" s="387" t="str">
        <f aca="false">CONCATENATE(MID('DATOS IDENTIFICATIVOS'!$C$10,1,2),"0000")</f>
        <v>980000</v>
      </c>
      <c r="D57" s="387" t="s">
        <v>791</v>
      </c>
      <c r="E57" s="387" t="s">
        <v>858</v>
      </c>
      <c r="H57" s="388" t="n">
        <f aca="false">IF('EP3PRESUPUESTO EXPLOTACION'!D23&gt;=0,'EP3PRESUPUESTO EXPLOTACION'!D23,0)</f>
        <v>0</v>
      </c>
      <c r="I57" s="0" t="n">
        <v>0</v>
      </c>
      <c r="J57" s="0" t="n">
        <v>0</v>
      </c>
      <c r="K57" s="388" t="n">
        <f aca="false">+H57</f>
        <v>0</v>
      </c>
    </row>
    <row r="58" customFormat="false" ht="13.2" hidden="false" customHeight="false" outlineLevel="0" collapsed="false">
      <c r="A58" s="389" t="n">
        <f aca="false">+'DATOS IDENTIFICATIVOS'!$C$9</f>
        <v>2021</v>
      </c>
      <c r="B58" s="387" t="str">
        <f aca="false">CONCATENATE(MID('DATOS IDENTIFICATIVOS'!$C$10,1,2),"0000")</f>
        <v>980000</v>
      </c>
      <c r="D58" s="387" t="s">
        <v>791</v>
      </c>
      <c r="E58" s="387" t="s">
        <v>859</v>
      </c>
      <c r="H58" s="388" t="n">
        <f aca="false">IF('EP3PRESUPUESTO EXPLOTACION'!D25&gt;=0,'EP3PRESUPUESTO EXPLOTACION'!D25,0)</f>
        <v>71873</v>
      </c>
      <c r="I58" s="0" t="n">
        <v>0</v>
      </c>
      <c r="J58" s="0" t="n">
        <v>0</v>
      </c>
      <c r="K58" s="388" t="n">
        <f aca="false">+H58</f>
        <v>71873</v>
      </c>
    </row>
    <row r="59" customFormat="false" ht="13.2" hidden="false" customHeight="false" outlineLevel="0" collapsed="false">
      <c r="A59" s="389" t="n">
        <f aca="false">+'DATOS IDENTIFICATIVOS'!$C$9</f>
        <v>2021</v>
      </c>
      <c r="B59" s="387" t="str">
        <f aca="false">CONCATENATE(MID('DATOS IDENTIFICATIVOS'!$C$10,1,2),"0000")</f>
        <v>980000</v>
      </c>
      <c r="D59" s="387" t="s">
        <v>791</v>
      </c>
      <c r="E59" s="387" t="s">
        <v>860</v>
      </c>
      <c r="H59" s="388" t="n">
        <f aca="false">IF('EP3PRESUPUESTO EXPLOTACION'!D26&gt;=0,'EP3PRESUPUESTO EXPLOTACION'!D26,0)</f>
        <v>7955193</v>
      </c>
      <c r="I59" s="0" t="n">
        <v>0</v>
      </c>
      <c r="J59" s="0" t="n">
        <v>0</v>
      </c>
      <c r="K59" s="388" t="n">
        <f aca="false">+H59</f>
        <v>7955193</v>
      </c>
    </row>
    <row r="60" customFormat="false" ht="13.2" hidden="false" customHeight="false" outlineLevel="0" collapsed="false">
      <c r="A60" s="389" t="n">
        <f aca="false">+'DATOS IDENTIFICATIVOS'!$C$9</f>
        <v>2021</v>
      </c>
      <c r="B60" s="387" t="str">
        <f aca="false">CONCATENATE(MID('DATOS IDENTIFICATIVOS'!$C$10,1,2),"0000")</f>
        <v>980000</v>
      </c>
      <c r="D60" s="387" t="s">
        <v>791</v>
      </c>
      <c r="E60" s="387" t="s">
        <v>861</v>
      </c>
      <c r="H60" s="388" t="n">
        <f aca="false">IF('EP3PRESUPUESTO EXPLOTACION'!D28&gt;=0,'EP3PRESUPUESTO EXPLOTACION'!D28,0)</f>
        <v>0</v>
      </c>
      <c r="I60" s="0" t="n">
        <v>0</v>
      </c>
      <c r="J60" s="0" t="n">
        <v>0</v>
      </c>
      <c r="K60" s="388" t="n">
        <f aca="false">+H60</f>
        <v>0</v>
      </c>
    </row>
    <row r="61" customFormat="false" ht="13.2" hidden="false" customHeight="false" outlineLevel="0" collapsed="false">
      <c r="A61" s="389" t="n">
        <f aca="false">+'DATOS IDENTIFICATIVOS'!$C$9</f>
        <v>2021</v>
      </c>
      <c r="B61" s="387" t="str">
        <f aca="false">CONCATENATE(MID('DATOS IDENTIFICATIVOS'!$C$10,1,2),"0000")</f>
        <v>980000</v>
      </c>
      <c r="D61" s="387" t="s">
        <v>791</v>
      </c>
      <c r="E61" s="387" t="s">
        <v>862</v>
      </c>
      <c r="H61" s="388" t="n">
        <f aca="false">IF('EP3PRESUPUESTO EXPLOTACION'!D29&gt;=0,'EP3PRESUPUESTO EXPLOTACION'!D29,0)</f>
        <v>0</v>
      </c>
      <c r="I61" s="0" t="n">
        <v>0</v>
      </c>
      <c r="J61" s="0" t="n">
        <v>0</v>
      </c>
      <c r="K61" s="388" t="n">
        <f aca="false">+H61</f>
        <v>0</v>
      </c>
    </row>
    <row r="62" customFormat="false" ht="13.2" hidden="false" customHeight="false" outlineLevel="0" collapsed="false">
      <c r="A62" s="389" t="n">
        <f aca="false">+'DATOS IDENTIFICATIVOS'!$C$9</f>
        <v>2021</v>
      </c>
      <c r="B62" s="387" t="str">
        <f aca="false">CONCATENATE(MID('DATOS IDENTIFICATIVOS'!$C$10,1,2),"0000")</f>
        <v>980000</v>
      </c>
      <c r="D62" s="387" t="s">
        <v>791</v>
      </c>
      <c r="E62" s="387" t="s">
        <v>863</v>
      </c>
      <c r="H62" s="388" t="n">
        <f aca="false">IF('EP3PRESUPUESTO EXPLOTACION'!D30&gt;=0,'EP3PRESUPUESTO EXPLOTACION'!D30,0)</f>
        <v>0</v>
      </c>
      <c r="I62" s="0" t="n">
        <v>0</v>
      </c>
      <c r="J62" s="0" t="n">
        <v>0</v>
      </c>
      <c r="K62" s="388" t="n">
        <f aca="false">+H62</f>
        <v>0</v>
      </c>
    </row>
    <row r="63" customFormat="false" ht="13.2" hidden="false" customHeight="false" outlineLevel="0" collapsed="false">
      <c r="A63" s="389" t="n">
        <f aca="false">+'DATOS IDENTIFICATIVOS'!$C$9</f>
        <v>2021</v>
      </c>
      <c r="B63" s="387" t="str">
        <f aca="false">CONCATENATE(MID('DATOS IDENTIFICATIVOS'!$C$10,1,2),"0000")</f>
        <v>980000</v>
      </c>
      <c r="D63" s="387" t="s">
        <v>791</v>
      </c>
      <c r="E63" s="387" t="s">
        <v>864</v>
      </c>
      <c r="H63" s="388" t="n">
        <f aca="false">IF('EP3PRESUPUESTO EXPLOTACION'!D31&gt;=0,'EP3PRESUPUESTO EXPLOTACION'!D31,0)</f>
        <v>0</v>
      </c>
      <c r="I63" s="0" t="n">
        <v>0</v>
      </c>
      <c r="J63" s="0" t="n">
        <v>0</v>
      </c>
      <c r="K63" s="388" t="n">
        <f aca="false">+H63</f>
        <v>0</v>
      </c>
    </row>
    <row r="64" customFormat="false" ht="13.2" hidden="false" customHeight="false" outlineLevel="0" collapsed="false">
      <c r="A64" s="389" t="n">
        <f aca="false">+'DATOS IDENTIFICATIVOS'!$C$9</f>
        <v>2021</v>
      </c>
      <c r="B64" s="387" t="str">
        <f aca="false">CONCATENATE(MID('DATOS IDENTIFICATIVOS'!$C$10,1,2),"0000")</f>
        <v>980000</v>
      </c>
      <c r="D64" s="387" t="s">
        <v>791</v>
      </c>
      <c r="E64" s="387" t="s">
        <v>865</v>
      </c>
      <c r="H64" s="388" t="n">
        <f aca="false">IF('EP3PRESUPUESTO EXPLOTACION'!D33&gt;=0,'EP3PRESUPUESTO EXPLOTACION'!D33,0)</f>
        <v>0</v>
      </c>
      <c r="I64" s="0" t="n">
        <v>0</v>
      </c>
      <c r="J64" s="0" t="n">
        <v>0</v>
      </c>
      <c r="K64" s="388" t="n">
        <f aca="false">+H64</f>
        <v>0</v>
      </c>
    </row>
    <row r="65" customFormat="false" ht="13.2" hidden="false" customHeight="false" outlineLevel="0" collapsed="false">
      <c r="A65" s="389" t="n">
        <f aca="false">+'DATOS IDENTIFICATIVOS'!$C$9</f>
        <v>2021</v>
      </c>
      <c r="B65" s="387" t="str">
        <f aca="false">CONCATENATE(MID('DATOS IDENTIFICATIVOS'!$C$10,1,2),"0000")</f>
        <v>980000</v>
      </c>
      <c r="D65" s="387" t="s">
        <v>791</v>
      </c>
      <c r="E65" s="387" t="s">
        <v>866</v>
      </c>
      <c r="H65" s="388" t="n">
        <f aca="false">IF('EP3PRESUPUESTO EXPLOTACION'!D34&gt;=0,'EP3PRESUPUESTO EXPLOTACION'!D34,0)</f>
        <v>0</v>
      </c>
      <c r="I65" s="0" t="n">
        <v>0</v>
      </c>
      <c r="J65" s="0" t="n">
        <v>0</v>
      </c>
      <c r="K65" s="388" t="n">
        <f aca="false">+H65</f>
        <v>0</v>
      </c>
    </row>
    <row r="66" customFormat="false" ht="13.2" hidden="false" customHeight="false" outlineLevel="0" collapsed="false">
      <c r="A66" s="389" t="n">
        <f aca="false">+'DATOS IDENTIFICATIVOS'!$C$9</f>
        <v>2021</v>
      </c>
      <c r="B66" s="387" t="str">
        <f aca="false">CONCATENATE(MID('DATOS IDENTIFICATIVOS'!$C$10,1,2),"0000")</f>
        <v>980000</v>
      </c>
      <c r="D66" s="387" t="s">
        <v>791</v>
      </c>
      <c r="E66" s="387" t="s">
        <v>867</v>
      </c>
      <c r="H66" s="388" t="n">
        <f aca="false">IF('EP3PRESUPUESTO EXPLOTACION'!D35&gt;=0,'EP3PRESUPUESTO EXPLOTACION'!D35,0)</f>
        <v>0</v>
      </c>
      <c r="I66" s="0" t="n">
        <v>0</v>
      </c>
      <c r="J66" s="0" t="n">
        <v>0</v>
      </c>
      <c r="K66" s="388" t="n">
        <f aca="false">+H66</f>
        <v>0</v>
      </c>
    </row>
    <row r="67" customFormat="false" ht="13.2" hidden="false" customHeight="false" outlineLevel="0" collapsed="false">
      <c r="A67" s="389" t="n">
        <f aca="false">+'DATOS IDENTIFICATIVOS'!$C$9</f>
        <v>2021</v>
      </c>
      <c r="B67" s="387" t="str">
        <f aca="false">CONCATENATE(MID('DATOS IDENTIFICATIVOS'!$C$10,1,2),"0000")</f>
        <v>980000</v>
      </c>
      <c r="D67" s="387" t="s">
        <v>791</v>
      </c>
      <c r="E67" s="387" t="s">
        <v>868</v>
      </c>
      <c r="H67" s="388" t="n">
        <f aca="false">IF('EP3PRESUPUESTO EXPLOTACION'!D36&gt;=0,'EP3PRESUPUESTO EXPLOTACION'!D36,0)</f>
        <v>0</v>
      </c>
      <c r="I67" s="0" t="n">
        <v>0</v>
      </c>
      <c r="J67" s="0" t="n">
        <v>0</v>
      </c>
      <c r="K67" s="388" t="n">
        <f aca="false">+H67</f>
        <v>0</v>
      </c>
    </row>
    <row r="68" customFormat="false" ht="13.2" hidden="false" customHeight="false" outlineLevel="0" collapsed="false">
      <c r="A68" s="389" t="n">
        <f aca="false">+'DATOS IDENTIFICATIVOS'!$C$9</f>
        <v>2021</v>
      </c>
      <c r="B68" s="387" t="str">
        <f aca="false">CONCATENATE(MID('DATOS IDENTIFICATIVOS'!$C$10,1,2),"0000")</f>
        <v>980000</v>
      </c>
      <c r="D68" s="387" t="s">
        <v>791</v>
      </c>
      <c r="E68" s="387" t="s">
        <v>869</v>
      </c>
      <c r="H68" s="388" t="n">
        <f aca="false">IF('EP3PRESUPUESTO EXPLOTACION'!D38&gt;=0,'EP3PRESUPUESTO EXPLOTACION'!D38,0)</f>
        <v>0</v>
      </c>
      <c r="I68" s="0" t="n">
        <v>0</v>
      </c>
      <c r="J68" s="0" t="n">
        <v>0</v>
      </c>
      <c r="K68" s="388" t="n">
        <f aca="false">+H68</f>
        <v>0</v>
      </c>
    </row>
    <row r="69" customFormat="false" ht="13.2" hidden="false" customHeight="false" outlineLevel="0" collapsed="false">
      <c r="A69" s="389" t="n">
        <f aca="false">+'DATOS IDENTIFICATIVOS'!$C$9</f>
        <v>2021</v>
      </c>
      <c r="B69" s="387" t="str">
        <f aca="false">CONCATENATE(MID('DATOS IDENTIFICATIVOS'!$C$10,1,2),"0000")</f>
        <v>980000</v>
      </c>
      <c r="D69" s="387" t="s">
        <v>791</v>
      </c>
      <c r="E69" s="387" t="s">
        <v>870</v>
      </c>
      <c r="H69" s="388" t="n">
        <f aca="false">IF('EP3PRESUPUESTO EXPLOTACION'!D40&gt;=0,'EP3PRESUPUESTO EXPLOTACION'!D40,0)</f>
        <v>572195</v>
      </c>
      <c r="I69" s="0" t="n">
        <v>0</v>
      </c>
      <c r="J69" s="0" t="n">
        <v>0</v>
      </c>
      <c r="K69" s="388" t="n">
        <f aca="false">+H69</f>
        <v>572195</v>
      </c>
    </row>
    <row r="70" customFormat="false" ht="13.2" hidden="false" customHeight="false" outlineLevel="0" collapsed="false">
      <c r="A70" s="389" t="n">
        <f aca="false">+'DATOS IDENTIFICATIVOS'!$C$9</f>
        <v>2021</v>
      </c>
      <c r="B70" s="387" t="str">
        <f aca="false">CONCATENATE(MID('DATOS IDENTIFICATIVOS'!$C$10,1,2),"0000")</f>
        <v>980000</v>
      </c>
      <c r="D70" s="387" t="s">
        <v>791</v>
      </c>
      <c r="E70" s="387" t="s">
        <v>871</v>
      </c>
      <c r="H70" s="388" t="n">
        <f aca="false">IF('EP3PRESUPUESTO EXPLOTACION'!D42&gt;=0,'EP3PRESUPUESTO EXPLOTACION'!D42,0)</f>
        <v>0</v>
      </c>
      <c r="I70" s="0" t="n">
        <v>0</v>
      </c>
      <c r="J70" s="0" t="n">
        <v>0</v>
      </c>
      <c r="K70" s="388" t="n">
        <f aca="false">+H70</f>
        <v>0</v>
      </c>
    </row>
    <row r="71" customFormat="false" ht="13.2" hidden="false" customHeight="false" outlineLevel="0" collapsed="false">
      <c r="A71" s="389" t="n">
        <f aca="false">+'DATOS IDENTIFICATIVOS'!$C$9</f>
        <v>2021</v>
      </c>
      <c r="B71" s="387" t="str">
        <f aca="false">CONCATENATE(MID('DATOS IDENTIFICATIVOS'!$C$10,1,2),"0000")</f>
        <v>980000</v>
      </c>
      <c r="D71" s="387" t="s">
        <v>791</v>
      </c>
      <c r="E71" s="387" t="s">
        <v>872</v>
      </c>
      <c r="H71" s="388" t="n">
        <f aca="false">IF('EP3PRESUPUESTO EXPLOTACION'!D44&gt;=0,'EP3PRESUPUESTO EXPLOTACION'!D44,0)</f>
        <v>0</v>
      </c>
      <c r="I71" s="0" t="n">
        <v>0</v>
      </c>
      <c r="J71" s="0" t="n">
        <v>0</v>
      </c>
      <c r="K71" s="388" t="n">
        <f aca="false">+H71</f>
        <v>0</v>
      </c>
    </row>
    <row r="72" customFormat="false" ht="13.2" hidden="false" customHeight="false" outlineLevel="0" collapsed="false">
      <c r="A72" s="389" t="n">
        <f aca="false">+'DATOS IDENTIFICATIVOS'!$C$9</f>
        <v>2021</v>
      </c>
      <c r="B72" s="387" t="str">
        <f aca="false">CONCATENATE(MID('DATOS IDENTIFICATIVOS'!$C$10,1,2),"0000")</f>
        <v>980000</v>
      </c>
      <c r="D72" s="387" t="s">
        <v>791</v>
      </c>
      <c r="E72" s="387" t="s">
        <v>873</v>
      </c>
      <c r="H72" s="388" t="n">
        <f aca="false">IF('EP3PRESUPUESTO EXPLOTACION'!D45&gt;=0,'EP3PRESUPUESTO EXPLOTACION'!D45,0)</f>
        <v>0</v>
      </c>
      <c r="I72" s="0" t="n">
        <v>0</v>
      </c>
      <c r="J72" s="0" t="n">
        <v>0</v>
      </c>
      <c r="K72" s="388" t="n">
        <f aca="false">+H72</f>
        <v>0</v>
      </c>
    </row>
    <row r="73" customFormat="false" ht="13.2" hidden="false" customHeight="false" outlineLevel="0" collapsed="false">
      <c r="A73" s="389" t="n">
        <f aca="false">+'DATOS IDENTIFICATIVOS'!$C$9</f>
        <v>2021</v>
      </c>
      <c r="B73" s="387" t="str">
        <f aca="false">CONCATENATE(MID('DATOS IDENTIFICATIVOS'!$C$10,1,2),"0000")</f>
        <v>980000</v>
      </c>
      <c r="D73" s="387" t="s">
        <v>791</v>
      </c>
      <c r="E73" s="387" t="s">
        <v>874</v>
      </c>
      <c r="H73" s="388" t="n">
        <f aca="false">IF('EP3PRESUPUESTO EXPLOTACION'!D47&gt;=0,'EP3PRESUPUESTO EXPLOTACION'!D47,0)</f>
        <v>0</v>
      </c>
      <c r="I73" s="0" t="n">
        <v>0</v>
      </c>
      <c r="J73" s="0" t="n">
        <v>0</v>
      </c>
      <c r="K73" s="388" t="n">
        <f aca="false">+H73</f>
        <v>0</v>
      </c>
    </row>
    <row r="74" customFormat="false" ht="13.2" hidden="false" customHeight="false" outlineLevel="0" collapsed="false">
      <c r="A74" s="389" t="n">
        <f aca="false">+'DATOS IDENTIFICATIVOS'!$C$9</f>
        <v>2021</v>
      </c>
      <c r="B74" s="387" t="str">
        <f aca="false">CONCATENATE(MID('DATOS IDENTIFICATIVOS'!$C$10,1,2),"0000")</f>
        <v>980000</v>
      </c>
      <c r="D74" s="387" t="s">
        <v>791</v>
      </c>
      <c r="E74" s="387" t="s">
        <v>875</v>
      </c>
      <c r="H74" s="388" t="n">
        <f aca="false">IF('EP3PRESUPUESTO EXPLOTACION'!D49&gt;=0,'EP3PRESUPUESTO EXPLOTACION'!D49,0)</f>
        <v>0</v>
      </c>
      <c r="I74" s="0" t="n">
        <v>0</v>
      </c>
      <c r="J74" s="0" t="n">
        <v>0</v>
      </c>
      <c r="K74" s="388" t="n">
        <f aca="false">+H74</f>
        <v>0</v>
      </c>
    </row>
    <row r="75" customFormat="false" ht="13.2" hidden="false" customHeight="false" outlineLevel="0" collapsed="false">
      <c r="A75" s="389" t="n">
        <f aca="false">+'DATOS IDENTIFICATIVOS'!$C$9</f>
        <v>2021</v>
      </c>
      <c r="B75" s="387" t="str">
        <f aca="false">CONCATENATE(MID('DATOS IDENTIFICATIVOS'!$C$10,1,2),"0000")</f>
        <v>980000</v>
      </c>
      <c r="D75" s="387" t="s">
        <v>791</v>
      </c>
      <c r="E75" s="387" t="s">
        <v>876</v>
      </c>
      <c r="H75" s="388" t="n">
        <f aca="false">IF('EP3PRESUPUESTO EXPLOTACION'!D52&gt;=0,'EP3PRESUPUESTO EXPLOTACION'!D52,0)</f>
        <v>0</v>
      </c>
      <c r="I75" s="0" t="n">
        <v>0</v>
      </c>
      <c r="J75" s="0" t="n">
        <v>0</v>
      </c>
      <c r="K75" s="388" t="n">
        <f aca="false">+H75</f>
        <v>0</v>
      </c>
    </row>
    <row r="76" customFormat="false" ht="13.2" hidden="false" customHeight="false" outlineLevel="0" collapsed="false">
      <c r="A76" s="389" t="n">
        <f aca="false">+'DATOS IDENTIFICATIVOS'!$C$9</f>
        <v>2021</v>
      </c>
      <c r="B76" s="387" t="str">
        <f aca="false">CONCATENATE(MID('DATOS IDENTIFICATIVOS'!$C$10,1,2),"0000")</f>
        <v>980000</v>
      </c>
      <c r="D76" s="387" t="s">
        <v>791</v>
      </c>
      <c r="E76" s="387" t="s">
        <v>877</v>
      </c>
      <c r="H76" s="388" t="n">
        <f aca="false">IF('EP3PRESUPUESTO EXPLOTACION'!D53&gt;=0,'EP3PRESUPUESTO EXPLOTACION'!D53,0)</f>
        <v>390321</v>
      </c>
      <c r="I76" s="0" t="n">
        <v>0</v>
      </c>
      <c r="J76" s="0" t="n">
        <v>0</v>
      </c>
      <c r="K76" s="388" t="n">
        <f aca="false">+H76</f>
        <v>390321</v>
      </c>
    </row>
    <row r="77" customFormat="false" ht="13.2" hidden="false" customHeight="false" outlineLevel="0" collapsed="false">
      <c r="A77" s="389" t="n">
        <f aca="false">+'DATOS IDENTIFICATIVOS'!$C$9</f>
        <v>2021</v>
      </c>
      <c r="B77" s="387" t="str">
        <f aca="false">CONCATENATE(MID('DATOS IDENTIFICATIVOS'!$C$10,1,2),"0000")</f>
        <v>980000</v>
      </c>
      <c r="D77" s="387" t="s">
        <v>791</v>
      </c>
      <c r="E77" s="387" t="s">
        <v>878</v>
      </c>
      <c r="H77" s="388" t="n">
        <f aca="false">IF('EP3PRESUPUESTO EXPLOTACION'!D55&gt;=0,'EP3PRESUPUESTO EXPLOTACION'!D55,0)</f>
        <v>0</v>
      </c>
      <c r="I77" s="0" t="n">
        <v>0</v>
      </c>
      <c r="J77" s="0" t="n">
        <v>0</v>
      </c>
      <c r="K77" s="388" t="n">
        <f aca="false">+H77</f>
        <v>0</v>
      </c>
    </row>
    <row r="78" customFormat="false" ht="13.2" hidden="false" customHeight="false" outlineLevel="0" collapsed="false">
      <c r="A78" s="389" t="n">
        <f aca="false">+'DATOS IDENTIFICATIVOS'!$C$9</f>
        <v>2021</v>
      </c>
      <c r="B78" s="387" t="str">
        <f aca="false">CONCATENATE(MID('DATOS IDENTIFICATIVOS'!$C$10,1,2),"0000")</f>
        <v>980000</v>
      </c>
      <c r="D78" s="387" t="s">
        <v>791</v>
      </c>
      <c r="E78" s="387" t="s">
        <v>879</v>
      </c>
      <c r="H78" s="388" t="n">
        <f aca="false">IF('EP3PRESUPUESTO EXPLOTACION'!D56&gt;=0,'EP3PRESUPUESTO EXPLOTACION'!D56,0)</f>
        <v>0</v>
      </c>
      <c r="I78" s="0" t="n">
        <v>0</v>
      </c>
      <c r="J78" s="0" t="n">
        <v>0</v>
      </c>
      <c r="K78" s="388" t="n">
        <f aca="false">+H78</f>
        <v>0</v>
      </c>
    </row>
    <row r="79" customFormat="false" ht="13.2" hidden="false" customHeight="false" outlineLevel="0" collapsed="false">
      <c r="A79" s="389" t="n">
        <f aca="false">+'DATOS IDENTIFICATIVOS'!$C$9</f>
        <v>2021</v>
      </c>
      <c r="B79" s="387" t="str">
        <f aca="false">CONCATENATE(MID('DATOS IDENTIFICATIVOS'!$C$10,1,2),"0000")</f>
        <v>980000</v>
      </c>
      <c r="D79" s="387" t="s">
        <v>791</v>
      </c>
      <c r="E79" s="387" t="s">
        <v>880</v>
      </c>
      <c r="H79" s="388" t="n">
        <f aca="false">IF('EP3PRESUPUESTO EXPLOTACION'!D57&gt;=0,'EP3PRESUPUESTO EXPLOTACION'!D57,0)</f>
        <v>0</v>
      </c>
      <c r="I79" s="0" t="n">
        <v>0</v>
      </c>
      <c r="J79" s="0" t="n">
        <v>0</v>
      </c>
      <c r="K79" s="388" t="n">
        <f aca="false">+H79</f>
        <v>0</v>
      </c>
    </row>
    <row r="80" customFormat="false" ht="13.2" hidden="false" customHeight="false" outlineLevel="0" collapsed="false">
      <c r="A80" s="389" t="n">
        <f aca="false">+'DATOS IDENTIFICATIVOS'!$C$9</f>
        <v>2021</v>
      </c>
      <c r="B80" s="387" t="str">
        <f aca="false">CONCATENATE(MID('DATOS IDENTIFICATIVOS'!$C$10,1,2),"0000")</f>
        <v>980000</v>
      </c>
      <c r="D80" s="387" t="s">
        <v>791</v>
      </c>
      <c r="E80" s="387" t="s">
        <v>881</v>
      </c>
      <c r="H80" s="388" t="n">
        <f aca="false">IF('EP3PRESUPUESTO EXPLOTACION'!D59&gt;=0,'EP3PRESUPUESTO EXPLOTACION'!D59,0)</f>
        <v>0</v>
      </c>
      <c r="I80" s="0" t="n">
        <v>0</v>
      </c>
      <c r="J80" s="0" t="n">
        <v>0</v>
      </c>
      <c r="K80" s="388" t="n">
        <f aca="false">+H80</f>
        <v>0</v>
      </c>
    </row>
    <row r="81" customFormat="false" ht="13.2" hidden="false" customHeight="false" outlineLevel="0" collapsed="false">
      <c r="A81" s="389" t="n">
        <f aca="false">+'DATOS IDENTIFICATIVOS'!$C$9</f>
        <v>2021</v>
      </c>
      <c r="B81" s="387" t="str">
        <f aca="false">CONCATENATE(MID('DATOS IDENTIFICATIVOS'!$C$10,1,2),"0000")</f>
        <v>980000</v>
      </c>
      <c r="D81" s="387" t="s">
        <v>791</v>
      </c>
      <c r="E81" s="387" t="s">
        <v>882</v>
      </c>
      <c r="H81" s="388" t="n">
        <f aca="false">IF('EP3PRESUPUESTO EXPLOTACION'!D60&gt;=0,'EP3PRESUPUESTO EXPLOTACION'!D60,0)</f>
        <v>0</v>
      </c>
      <c r="I81" s="0" t="n">
        <v>0</v>
      </c>
      <c r="J81" s="0" t="n">
        <v>0</v>
      </c>
      <c r="K81" s="388" t="n">
        <f aca="false">+H81</f>
        <v>0</v>
      </c>
    </row>
    <row r="82" customFormat="false" ht="13.2" hidden="false" customHeight="false" outlineLevel="0" collapsed="false">
      <c r="A82" s="389" t="n">
        <f aca="false">+'DATOS IDENTIFICATIVOS'!$C$9</f>
        <v>2021</v>
      </c>
      <c r="B82" s="387" t="str">
        <f aca="false">CONCATENATE(MID('DATOS IDENTIFICATIVOS'!$C$10,1,2),"0000")</f>
        <v>980000</v>
      </c>
      <c r="D82" s="387" t="s">
        <v>791</v>
      </c>
      <c r="E82" s="387" t="s">
        <v>883</v>
      </c>
      <c r="H82" s="388" t="n">
        <f aca="false">IF('EP3PRESUPUESTO EXPLOTACION'!D62&gt;=0,'EP3PRESUPUESTO EXPLOTACION'!D62,0)</f>
        <v>0</v>
      </c>
      <c r="I82" s="0" t="n">
        <v>0</v>
      </c>
      <c r="J82" s="0" t="n">
        <v>0</v>
      </c>
      <c r="K82" s="388" t="n">
        <f aca="false">+H82</f>
        <v>0</v>
      </c>
    </row>
    <row r="83" customFormat="false" ht="13.2" hidden="false" customHeight="false" outlineLevel="0" collapsed="false">
      <c r="A83" s="389" t="n">
        <f aca="false">+'DATOS IDENTIFICATIVOS'!$C$9</f>
        <v>2021</v>
      </c>
      <c r="B83" s="387" t="str">
        <f aca="false">CONCATENATE(MID('DATOS IDENTIFICATIVOS'!$C$10,1,2),"0000")</f>
        <v>980000</v>
      </c>
      <c r="D83" s="387" t="s">
        <v>791</v>
      </c>
      <c r="E83" s="387" t="s">
        <v>884</v>
      </c>
      <c r="H83" s="388" t="n">
        <f aca="false">IF('EP3PRESUPUESTO EXPLOTACION'!D64&gt;=0,'EP3PRESUPUESTO EXPLOTACION'!D64,0)</f>
        <v>0</v>
      </c>
      <c r="I83" s="0" t="n">
        <v>0</v>
      </c>
      <c r="J83" s="0" t="n">
        <v>0</v>
      </c>
      <c r="K83" s="388" t="n">
        <f aca="false">+H83</f>
        <v>0</v>
      </c>
    </row>
    <row r="84" customFormat="false" ht="13.2" hidden="false" customHeight="false" outlineLevel="0" collapsed="false">
      <c r="A84" s="389" t="n">
        <f aca="false">+'DATOS IDENTIFICATIVOS'!$C$9</f>
        <v>2021</v>
      </c>
      <c r="B84" s="387" t="str">
        <f aca="false">CONCATENATE(MID('DATOS IDENTIFICATIVOS'!$C$10,1,2),"0000")</f>
        <v>980000</v>
      </c>
      <c r="D84" s="387" t="s">
        <v>791</v>
      </c>
      <c r="E84" s="387" t="s">
        <v>885</v>
      </c>
      <c r="H84" s="388" t="n">
        <f aca="false">IF('EP3PRESUPUESTO EXPLOTACION'!D65&gt;=0,'EP3PRESUPUESTO EXPLOTACION'!D65,0)</f>
        <v>0</v>
      </c>
      <c r="I84" s="0" t="n">
        <v>0</v>
      </c>
      <c r="J84" s="0" t="n">
        <v>0</v>
      </c>
      <c r="K84" s="388" t="n">
        <f aca="false">+H84</f>
        <v>0</v>
      </c>
    </row>
    <row r="85" customFormat="false" ht="13.2" hidden="false" customHeight="false" outlineLevel="0" collapsed="false">
      <c r="A85" s="389" t="n">
        <f aca="false">+'DATOS IDENTIFICATIVOS'!$C$9</f>
        <v>2021</v>
      </c>
      <c r="B85" s="387" t="str">
        <f aca="false">CONCATENATE(MID('DATOS IDENTIFICATIVOS'!$C$10,1,2),"0000")</f>
        <v>980000</v>
      </c>
      <c r="D85" s="387" t="s">
        <v>791</v>
      </c>
      <c r="E85" s="387" t="s">
        <v>886</v>
      </c>
      <c r="H85" s="388" t="n">
        <f aca="false">IF('EP3PRESUPUESTO EXPLOTACION'!D69&gt;=0,'EP3PRESUPUESTO EXPLOTACION'!D69,0)</f>
        <v>0</v>
      </c>
      <c r="I85" s="0" t="n">
        <v>0</v>
      </c>
      <c r="J85" s="0" t="n">
        <v>0</v>
      </c>
      <c r="K85" s="388" t="n">
        <f aca="false">+H85</f>
        <v>0</v>
      </c>
    </row>
    <row r="86" customFormat="false" ht="13.2" hidden="false" customHeight="false" outlineLevel="0" collapsed="false">
      <c r="A86" s="389" t="n">
        <f aca="false">+'DATOS IDENTIFICATIVOS'!$C$9</f>
        <v>2021</v>
      </c>
      <c r="B86" s="387" t="str">
        <f aca="false">CONCATENATE(MID('DATOS IDENTIFICATIVOS'!$C$10,1,2),"0000")</f>
        <v>980000</v>
      </c>
      <c r="D86" s="387" t="s">
        <v>791</v>
      </c>
      <c r="E86" s="387" t="s">
        <v>887</v>
      </c>
      <c r="H86" s="388" t="n">
        <f aca="false">IF('EP3PRESUPUESTO EXPLOTACION'!D73&gt;=0,'EP3PRESUPUESTO EXPLOTACION'!D73,0)</f>
        <v>0</v>
      </c>
      <c r="I86" s="0" t="n">
        <v>0</v>
      </c>
      <c r="J86" s="0" t="n">
        <v>0</v>
      </c>
      <c r="K86" s="388" t="n">
        <f aca="false">+H86</f>
        <v>0</v>
      </c>
    </row>
    <row r="87" customFormat="false" ht="13.2" hidden="false" customHeight="false" outlineLevel="0" collapsed="false">
      <c r="A87" s="389" t="n">
        <f aca="false">+'DATOS IDENTIFICATIVOS'!$C$9</f>
        <v>2021</v>
      </c>
      <c r="B87" s="387" t="str">
        <f aca="false">CONCATENATE(MID('DATOS IDENTIFICATIVOS'!$C$10,1,2),"0000")</f>
        <v>980000</v>
      </c>
      <c r="D87" s="387" t="s">
        <v>791</v>
      </c>
      <c r="E87" s="387" t="str">
        <f aca="false">+'EP2 PRESUPUESTO ADMINIS INGRES'!B13</f>
        <v>10000</v>
      </c>
      <c r="H87" s="388" t="n">
        <f aca="false">+'EP2 PRESUPUESTO ADMINIS INGRES'!C13</f>
        <v>0</v>
      </c>
      <c r="I87" s="0" t="n">
        <v>0</v>
      </c>
      <c r="J87" s="0" t="n">
        <v>0</v>
      </c>
      <c r="K87" s="388" t="n">
        <f aca="false">+H87</f>
        <v>0</v>
      </c>
    </row>
    <row r="88" customFormat="false" ht="13.2" hidden="false" customHeight="false" outlineLevel="0" collapsed="false">
      <c r="A88" s="389" t="n">
        <f aca="false">+'DATOS IDENTIFICATIVOS'!$C$9</f>
        <v>2021</v>
      </c>
      <c r="B88" s="387" t="str">
        <f aca="false">CONCATENATE(MID('DATOS IDENTIFICATIVOS'!$C$10,1,2),"0000")</f>
        <v>980000</v>
      </c>
      <c r="D88" s="387" t="s">
        <v>791</v>
      </c>
      <c r="E88" s="387" t="str">
        <f aca="false">+'EP2 PRESUPUESTO ADMINIS INGRES'!B14</f>
        <v>11000</v>
      </c>
      <c r="H88" s="388" t="n">
        <f aca="false">+'EP2 PRESUPUESTO ADMINIS INGRES'!C14</f>
        <v>0</v>
      </c>
      <c r="I88" s="0" t="n">
        <v>0</v>
      </c>
      <c r="J88" s="0" t="n">
        <v>0</v>
      </c>
      <c r="K88" s="388" t="n">
        <f aca="false">+H88</f>
        <v>0</v>
      </c>
    </row>
    <row r="89" customFormat="false" ht="13.2" hidden="false" customHeight="false" outlineLevel="0" collapsed="false">
      <c r="A89" s="389" t="n">
        <f aca="false">+'DATOS IDENTIFICATIVOS'!$C$9</f>
        <v>2021</v>
      </c>
      <c r="B89" s="387" t="str">
        <f aca="false">CONCATENATE(MID('DATOS IDENTIFICATIVOS'!$C$10,1,2),"0000")</f>
        <v>980000</v>
      </c>
      <c r="D89" s="387" t="s">
        <v>791</v>
      </c>
      <c r="E89" s="387" t="str">
        <f aca="false">+'EP2 PRESUPUESTO ADMINIS INGRES'!B16</f>
        <v>20000</v>
      </c>
      <c r="H89" s="388" t="n">
        <f aca="false">+'EP2 PRESUPUESTO ADMINIS INGRES'!C16</f>
        <v>0</v>
      </c>
      <c r="I89" s="0" t="n">
        <v>0</v>
      </c>
      <c r="J89" s="0" t="n">
        <v>0</v>
      </c>
      <c r="K89" s="388" t="n">
        <f aca="false">+H89</f>
        <v>0</v>
      </c>
    </row>
    <row r="90" customFormat="false" ht="13.2" hidden="false" customHeight="false" outlineLevel="0" collapsed="false">
      <c r="A90" s="389" t="n">
        <f aca="false">+'DATOS IDENTIFICATIVOS'!$C$9</f>
        <v>2021</v>
      </c>
      <c r="B90" s="387" t="str">
        <f aca="false">CONCATENATE(MID('DATOS IDENTIFICATIVOS'!$C$10,1,2),"0000")</f>
        <v>980000</v>
      </c>
      <c r="D90" s="387" t="s">
        <v>791</v>
      </c>
      <c r="E90" s="387" t="str">
        <f aca="false">+'EP2 PRESUPUESTO ADMINIS INGRES'!B17</f>
        <v>21001</v>
      </c>
      <c r="H90" s="388" t="n">
        <f aca="false">+'EP2 PRESUPUESTO ADMINIS INGRES'!C17</f>
        <v>0</v>
      </c>
      <c r="I90" s="0" t="n">
        <v>0</v>
      </c>
      <c r="J90" s="0" t="n">
        <v>0</v>
      </c>
      <c r="K90" s="388" t="n">
        <f aca="false">+H90</f>
        <v>0</v>
      </c>
    </row>
    <row r="91" customFormat="false" ht="13.2" hidden="false" customHeight="false" outlineLevel="0" collapsed="false">
      <c r="A91" s="389" t="n">
        <f aca="false">+'DATOS IDENTIFICATIVOS'!$C$9</f>
        <v>2021</v>
      </c>
      <c r="B91" s="387" t="str">
        <f aca="false">CONCATENATE(MID('DATOS IDENTIFICATIVOS'!$C$10,1,2),"0000")</f>
        <v>980000</v>
      </c>
      <c r="D91" s="387" t="s">
        <v>791</v>
      </c>
      <c r="E91" s="387" t="str">
        <f aca="false">+'EP2 PRESUPUESTO ADMINIS INGRES'!B18</f>
        <v>22000</v>
      </c>
      <c r="H91" s="388" t="n">
        <f aca="false">+'EP2 PRESUPUESTO ADMINIS INGRES'!C18</f>
        <v>0</v>
      </c>
      <c r="I91" s="0" t="n">
        <v>0</v>
      </c>
      <c r="J91" s="0" t="n">
        <v>0</v>
      </c>
      <c r="K91" s="388" t="n">
        <f aca="false">+H91</f>
        <v>0</v>
      </c>
    </row>
    <row r="92" customFormat="false" ht="13.2" hidden="false" customHeight="false" outlineLevel="0" collapsed="false">
      <c r="A92" s="389" t="n">
        <f aca="false">+'DATOS IDENTIFICATIVOS'!$C$9</f>
        <v>2021</v>
      </c>
      <c r="B92" s="387" t="str">
        <f aca="false">CONCATENATE(MID('DATOS IDENTIFICATIVOS'!$C$10,1,2),"0000")</f>
        <v>980000</v>
      </c>
      <c r="D92" s="387" t="s">
        <v>791</v>
      </c>
      <c r="E92" s="387" t="str">
        <f aca="false">+'EP2 PRESUPUESTO ADMINIS INGRES'!B19</f>
        <v>25000</v>
      </c>
      <c r="H92" s="388" t="n">
        <f aca="false">+'EP2 PRESUPUESTO ADMINIS INGRES'!C19</f>
        <v>0</v>
      </c>
      <c r="I92" s="0" t="n">
        <v>0</v>
      </c>
      <c r="J92" s="0" t="n">
        <v>0</v>
      </c>
      <c r="K92" s="388" t="n">
        <f aca="false">+H92</f>
        <v>0</v>
      </c>
    </row>
    <row r="93" customFormat="false" ht="13.2" hidden="false" customHeight="false" outlineLevel="0" collapsed="false">
      <c r="A93" s="389" t="n">
        <f aca="false">+'DATOS IDENTIFICATIVOS'!$C$9</f>
        <v>2021</v>
      </c>
      <c r="B93" s="387" t="str">
        <f aca="false">CONCATENATE(MID('DATOS IDENTIFICATIVOS'!$C$10,1,2),"0000")</f>
        <v>980000</v>
      </c>
      <c r="D93" s="387" t="s">
        <v>791</v>
      </c>
      <c r="E93" s="387" t="str">
        <f aca="false">+'EP2 PRESUPUESTO ADMINIS INGRES'!B20</f>
        <v>26000</v>
      </c>
      <c r="H93" s="388" t="n">
        <f aca="false">+'EP2 PRESUPUESTO ADMINIS INGRES'!C20</f>
        <v>0</v>
      </c>
      <c r="I93" s="0" t="n">
        <v>0</v>
      </c>
      <c r="J93" s="0" t="n">
        <v>0</v>
      </c>
      <c r="K93" s="388" t="n">
        <f aca="false">+H93</f>
        <v>0</v>
      </c>
    </row>
    <row r="94" customFormat="false" ht="13.2" hidden="false" customHeight="false" outlineLevel="0" collapsed="false">
      <c r="A94" s="389" t="n">
        <f aca="false">+'DATOS IDENTIFICATIVOS'!$C$9</f>
        <v>2021</v>
      </c>
      <c r="B94" s="387" t="str">
        <f aca="false">CONCATENATE(MID('DATOS IDENTIFICATIVOS'!$C$10,1,2),"0000")</f>
        <v>980000</v>
      </c>
      <c r="D94" s="387" t="s">
        <v>791</v>
      </c>
      <c r="E94" s="387" t="str">
        <f aca="false">+'EP2 PRESUPUESTO ADMINIS INGRES'!B22</f>
        <v>30000</v>
      </c>
      <c r="H94" s="388" t="n">
        <f aca="false">+'EP2 PRESUPUESTO ADMINIS INGRES'!C22</f>
        <v>0</v>
      </c>
      <c r="I94" s="0" t="n">
        <v>0</v>
      </c>
      <c r="J94" s="0" t="n">
        <v>0</v>
      </c>
      <c r="K94" s="388" t="n">
        <f aca="false">+H94</f>
        <v>0</v>
      </c>
    </row>
    <row r="95" customFormat="false" ht="13.2" hidden="false" customHeight="false" outlineLevel="0" collapsed="false">
      <c r="A95" s="389" t="n">
        <f aca="false">+'DATOS IDENTIFICATIVOS'!$C$9</f>
        <v>2021</v>
      </c>
      <c r="B95" s="387" t="str">
        <f aca="false">CONCATENATE(MID('DATOS IDENTIFICATIVOS'!$C$10,1,2),"0000")</f>
        <v>980000</v>
      </c>
      <c r="D95" s="387" t="s">
        <v>791</v>
      </c>
      <c r="E95" s="387" t="str">
        <f aca="false">+'EP2 PRESUPUESTO ADMINIS INGRES'!B23</f>
        <v>31000</v>
      </c>
      <c r="H95" s="388" t="n">
        <f aca="false">+'EP2 PRESUPUESTO ADMINIS INGRES'!C23</f>
        <v>0</v>
      </c>
      <c r="I95" s="0" t="n">
        <v>0</v>
      </c>
      <c r="J95" s="0" t="n">
        <v>0</v>
      </c>
      <c r="K95" s="388" t="n">
        <f aca="false">+H95</f>
        <v>0</v>
      </c>
    </row>
    <row r="96" customFormat="false" ht="13.2" hidden="false" customHeight="false" outlineLevel="0" collapsed="false">
      <c r="A96" s="389" t="n">
        <f aca="false">+'DATOS IDENTIFICATIVOS'!$C$9</f>
        <v>2021</v>
      </c>
      <c r="B96" s="387" t="str">
        <f aca="false">CONCATENATE(MID('DATOS IDENTIFICATIVOS'!$C$10,1,2),"0000")</f>
        <v>980000</v>
      </c>
      <c r="D96" s="387" t="s">
        <v>791</v>
      </c>
      <c r="E96" s="387" t="str">
        <f aca="false">+'EP2 PRESUPUESTO ADMINIS INGRES'!B24</f>
        <v>32000</v>
      </c>
      <c r="H96" s="388" t="n">
        <f aca="false">+'EP2 PRESUPUESTO ADMINIS INGRES'!C24</f>
        <v>2063925</v>
      </c>
      <c r="I96" s="0" t="n">
        <v>0</v>
      </c>
      <c r="J96" s="0" t="n">
        <v>0</v>
      </c>
      <c r="K96" s="388" t="n">
        <f aca="false">+H96</f>
        <v>2063925</v>
      </c>
    </row>
    <row r="97" customFormat="false" ht="13.2" hidden="false" customHeight="false" outlineLevel="0" collapsed="false">
      <c r="A97" s="389" t="n">
        <f aca="false">+'DATOS IDENTIFICATIVOS'!$C$9</f>
        <v>2021</v>
      </c>
      <c r="B97" s="387" t="str">
        <f aca="false">CONCATENATE(MID('DATOS IDENTIFICATIVOS'!$C$10,1,2),"0000")</f>
        <v>980000</v>
      </c>
      <c r="D97" s="387" t="s">
        <v>791</v>
      </c>
      <c r="E97" s="387" t="str">
        <f aca="false">+'EP2 PRESUPUESTO ADMINIS INGRES'!B25</f>
        <v>33000</v>
      </c>
      <c r="H97" s="388" t="n">
        <f aca="false">+'EP2 PRESUPUESTO ADMINIS INGRES'!C25</f>
        <v>0</v>
      </c>
      <c r="I97" s="0" t="n">
        <v>0</v>
      </c>
      <c r="J97" s="0" t="n">
        <v>0</v>
      </c>
      <c r="K97" s="388" t="n">
        <f aca="false">+H97</f>
        <v>0</v>
      </c>
    </row>
    <row r="98" customFormat="false" ht="13.2" hidden="false" customHeight="false" outlineLevel="0" collapsed="false">
      <c r="A98" s="389" t="n">
        <f aca="false">+'DATOS IDENTIFICATIVOS'!$C$9</f>
        <v>2021</v>
      </c>
      <c r="B98" s="387" t="str">
        <f aca="false">CONCATENATE(MID('DATOS IDENTIFICATIVOS'!$C$10,1,2),"0000")</f>
        <v>980000</v>
      </c>
      <c r="D98" s="387" t="s">
        <v>791</v>
      </c>
      <c r="E98" s="387" t="str">
        <f aca="false">+'EP2 PRESUPUESTO ADMINIS INGRES'!B26</f>
        <v>34001</v>
      </c>
      <c r="H98" s="388" t="n">
        <f aca="false">+'EP2 PRESUPUESTO ADMINIS INGRES'!C26</f>
        <v>0</v>
      </c>
      <c r="I98" s="0" t="n">
        <v>0</v>
      </c>
      <c r="J98" s="0" t="n">
        <v>0</v>
      </c>
      <c r="K98" s="388" t="n">
        <f aca="false">+H98</f>
        <v>0</v>
      </c>
    </row>
    <row r="99" customFormat="false" ht="13.2" hidden="false" customHeight="false" outlineLevel="0" collapsed="false">
      <c r="A99" s="389" t="n">
        <f aca="false">+'DATOS IDENTIFICATIVOS'!$C$9</f>
        <v>2021</v>
      </c>
      <c r="B99" s="387" t="str">
        <f aca="false">CONCATENATE(MID('DATOS IDENTIFICATIVOS'!$C$10,1,2),"0000")</f>
        <v>980000</v>
      </c>
      <c r="D99" s="387" t="s">
        <v>791</v>
      </c>
      <c r="E99" s="387" t="str">
        <f aca="false">+'EP2 PRESUPUESTO ADMINIS INGRES'!B27</f>
        <v>38000</v>
      </c>
      <c r="H99" s="388" t="n">
        <f aca="false">+'EP2 PRESUPUESTO ADMINIS INGRES'!C27</f>
        <v>0</v>
      </c>
      <c r="I99" s="0" t="n">
        <v>0</v>
      </c>
      <c r="J99" s="0" t="n">
        <v>0</v>
      </c>
      <c r="K99" s="388" t="n">
        <f aca="false">+H99</f>
        <v>0</v>
      </c>
    </row>
    <row r="100" customFormat="false" ht="13.2" hidden="false" customHeight="false" outlineLevel="0" collapsed="false">
      <c r="A100" s="389" t="n">
        <f aca="false">+'DATOS IDENTIFICATIVOS'!$C$9</f>
        <v>2021</v>
      </c>
      <c r="B100" s="387" t="str">
        <f aca="false">CONCATENATE(MID('DATOS IDENTIFICATIVOS'!$C$10,1,2),"0000")</f>
        <v>980000</v>
      </c>
      <c r="D100" s="387" t="s">
        <v>791</v>
      </c>
      <c r="E100" s="387" t="str">
        <f aca="false">+'EP2 PRESUPUESTO ADMINIS INGRES'!B28</f>
        <v>39100</v>
      </c>
      <c r="H100" s="388" t="n">
        <f aca="false">+'EP2 PRESUPUESTO ADMINIS INGRES'!C28</f>
        <v>0</v>
      </c>
      <c r="I100" s="0" t="n">
        <v>0</v>
      </c>
      <c r="J100" s="0" t="n">
        <v>0</v>
      </c>
      <c r="K100" s="388" t="n">
        <f aca="false">+H100</f>
        <v>0</v>
      </c>
    </row>
    <row r="101" customFormat="false" ht="13.2" hidden="false" customHeight="false" outlineLevel="0" collapsed="false">
      <c r="A101" s="389" t="n">
        <f aca="false">+'DATOS IDENTIFICATIVOS'!$C$9</f>
        <v>2021</v>
      </c>
      <c r="B101" s="387" t="str">
        <f aca="false">CONCATENATE(MID('DATOS IDENTIFICATIVOS'!$C$10,1,2),"0000")</f>
        <v>980000</v>
      </c>
      <c r="D101" s="387" t="s">
        <v>791</v>
      </c>
      <c r="E101" s="387" t="str">
        <f aca="false">+'EP2 PRESUPUESTO ADMINIS INGRES'!B41</f>
        <v>50000</v>
      </c>
      <c r="H101" s="388" t="n">
        <f aca="false">+'EP2 PRESUPUESTO ADMINIS INGRES'!C41</f>
        <v>0</v>
      </c>
      <c r="I101" s="0" t="n">
        <v>0</v>
      </c>
      <c r="J101" s="0" t="n">
        <v>0</v>
      </c>
      <c r="K101" s="388" t="n">
        <f aca="false">+H101</f>
        <v>0</v>
      </c>
    </row>
    <row r="102" customFormat="false" ht="13.2" hidden="false" customHeight="false" outlineLevel="0" collapsed="false">
      <c r="A102" s="389" t="n">
        <f aca="false">+'DATOS IDENTIFICATIVOS'!$C$9</f>
        <v>2021</v>
      </c>
      <c r="B102" s="387" t="str">
        <f aca="false">CONCATENATE(MID('DATOS IDENTIFICATIVOS'!$C$10,1,2),"0000")</f>
        <v>980000</v>
      </c>
      <c r="D102" s="387" t="s">
        <v>791</v>
      </c>
      <c r="E102" s="387" t="str">
        <f aca="false">+'EP2 PRESUPUESTO ADMINIS INGRES'!B42</f>
        <v>51700</v>
      </c>
      <c r="H102" s="388" t="n">
        <f aca="false">+'EP2 PRESUPUESTO ADMINIS INGRES'!C42</f>
        <v>0</v>
      </c>
      <c r="I102" s="0" t="n">
        <v>0</v>
      </c>
      <c r="J102" s="0" t="n">
        <v>0</v>
      </c>
      <c r="K102" s="388" t="n">
        <f aca="false">+H102</f>
        <v>0</v>
      </c>
    </row>
    <row r="103" customFormat="false" ht="13.2" hidden="false" customHeight="false" outlineLevel="0" collapsed="false">
      <c r="A103" s="389" t="n">
        <f aca="false">+'DATOS IDENTIFICATIVOS'!$C$9</f>
        <v>2021</v>
      </c>
      <c r="B103" s="387" t="str">
        <f aca="false">CONCATENATE(MID('DATOS IDENTIFICATIVOS'!$C$10,1,2),"0000")</f>
        <v>980000</v>
      </c>
      <c r="D103" s="387" t="s">
        <v>791</v>
      </c>
      <c r="E103" s="387" t="str">
        <f aca="false">+'EP2 PRESUPUESTO ADMINIS INGRES'!B43</f>
        <v>52000</v>
      </c>
      <c r="H103" s="388" t="n">
        <f aca="false">+'EP2 PRESUPUESTO ADMINIS INGRES'!C43</f>
        <v>390321</v>
      </c>
      <c r="I103" s="0" t="n">
        <v>0</v>
      </c>
      <c r="J103" s="0" t="n">
        <v>0</v>
      </c>
      <c r="K103" s="388" t="n">
        <f aca="false">+H103</f>
        <v>390321</v>
      </c>
    </row>
    <row r="104" customFormat="false" ht="13.2" hidden="false" customHeight="false" outlineLevel="0" collapsed="false">
      <c r="A104" s="389" t="n">
        <f aca="false">+'DATOS IDENTIFICATIVOS'!$C$9</f>
        <v>2021</v>
      </c>
      <c r="B104" s="387" t="str">
        <f aca="false">CONCATENATE(MID('DATOS IDENTIFICATIVOS'!$C$10,1,2),"0000")</f>
        <v>980000</v>
      </c>
      <c r="D104" s="387" t="s">
        <v>791</v>
      </c>
      <c r="E104" s="387" t="n">
        <f aca="false">+'EP2 PRESUPUESTO ADMINIS INGRES'!B44</f>
        <v>53000</v>
      </c>
      <c r="H104" s="388" t="n">
        <f aca="false">+'EP2 PRESUPUESTO ADMINIS INGRES'!C44</f>
        <v>0</v>
      </c>
      <c r="I104" s="0" t="n">
        <v>0</v>
      </c>
      <c r="J104" s="0" t="n">
        <v>0</v>
      </c>
      <c r="K104" s="388" t="n">
        <f aca="false">+H104</f>
        <v>0</v>
      </c>
    </row>
    <row r="105" customFormat="false" ht="13.2" hidden="false" customHeight="false" outlineLevel="0" collapsed="false">
      <c r="A105" s="389" t="n">
        <f aca="false">+'DATOS IDENTIFICATIVOS'!$C$9</f>
        <v>2021</v>
      </c>
      <c r="B105" s="387" t="str">
        <f aca="false">CONCATENATE(MID('DATOS IDENTIFICATIVOS'!$C$10,1,2),"0000")</f>
        <v>980000</v>
      </c>
      <c r="D105" s="387" t="s">
        <v>791</v>
      </c>
      <c r="E105" s="387" t="str">
        <f aca="false">+'EP2 PRESUPUESTO ADMINIS INGRES'!B45</f>
        <v>54000</v>
      </c>
      <c r="H105" s="388" t="n">
        <f aca="false">+'EP2 PRESUPUESTO ADMINIS INGRES'!C45</f>
        <v>0</v>
      </c>
      <c r="I105" s="0" t="n">
        <v>0</v>
      </c>
      <c r="J105" s="0" t="n">
        <v>0</v>
      </c>
      <c r="K105" s="388" t="n">
        <f aca="false">+H105</f>
        <v>0</v>
      </c>
    </row>
    <row r="106" customFormat="false" ht="13.2" hidden="false" customHeight="false" outlineLevel="0" collapsed="false">
      <c r="A106" s="389" t="n">
        <f aca="false">+'DATOS IDENTIFICATIVOS'!$C$9</f>
        <v>2021</v>
      </c>
      <c r="B106" s="387" t="str">
        <f aca="false">CONCATENATE(MID('DATOS IDENTIFICATIVOS'!$C$10,1,2),"0000")</f>
        <v>980000</v>
      </c>
      <c r="D106" s="387" t="s">
        <v>791</v>
      </c>
      <c r="E106" s="387" t="str">
        <f aca="false">+'EP2 PRESUPUESTO ADMINIS INGRES'!B46</f>
        <v>55000</v>
      </c>
      <c r="H106" s="388" t="n">
        <f aca="false">+'EP2 PRESUPUESTO ADMINIS INGRES'!C46</f>
        <v>0</v>
      </c>
      <c r="I106" s="0" t="n">
        <v>0</v>
      </c>
      <c r="J106" s="0" t="n">
        <v>0</v>
      </c>
      <c r="K106" s="388" t="n">
        <f aca="false">+H106</f>
        <v>0</v>
      </c>
    </row>
    <row r="107" customFormat="false" ht="13.2" hidden="false" customHeight="false" outlineLevel="0" collapsed="false">
      <c r="A107" s="389" t="n">
        <f aca="false">+'DATOS IDENTIFICATIVOS'!$C$9</f>
        <v>2021</v>
      </c>
      <c r="B107" s="387" t="str">
        <f aca="false">CONCATENATE(MID('DATOS IDENTIFICATIVOS'!$C$10,1,2),"0000")</f>
        <v>980000</v>
      </c>
      <c r="D107" s="387" t="s">
        <v>791</v>
      </c>
      <c r="E107" s="387" t="str">
        <f aca="false">+'EP2 PRESUPUESTO ADMINIS INGRES'!B47</f>
        <v>57000</v>
      </c>
      <c r="H107" s="388" t="n">
        <f aca="false">+'EP2 PRESUPUESTO ADMINIS INGRES'!C47</f>
        <v>0</v>
      </c>
      <c r="I107" s="0" t="n">
        <v>0</v>
      </c>
      <c r="J107" s="0" t="n">
        <v>0</v>
      </c>
      <c r="K107" s="388" t="n">
        <f aca="false">+H107</f>
        <v>0</v>
      </c>
    </row>
    <row r="108" customFormat="false" ht="13.2" hidden="false" customHeight="false" outlineLevel="0" collapsed="false">
      <c r="A108" s="389" t="n">
        <f aca="false">+'DATOS IDENTIFICATIVOS'!$C$9</f>
        <v>2021</v>
      </c>
      <c r="B108" s="387" t="str">
        <f aca="false">CONCATENATE(MID('DATOS IDENTIFICATIVOS'!$C$10,1,2),"0000")</f>
        <v>980000</v>
      </c>
      <c r="D108" s="387" t="s">
        <v>791</v>
      </c>
      <c r="E108" s="387" t="str">
        <f aca="false">+'EP2 PRESUPUESTO ADMINIS INGRES'!B48</f>
        <v>58000</v>
      </c>
      <c r="H108" s="388" t="n">
        <f aca="false">+'EP2 PRESUPUESTO ADMINIS INGRES'!C48</f>
        <v>0</v>
      </c>
      <c r="I108" s="0" t="n">
        <v>0</v>
      </c>
      <c r="J108" s="0" t="n">
        <v>0</v>
      </c>
      <c r="K108" s="388" t="n">
        <f aca="false">+H108</f>
        <v>0</v>
      </c>
    </row>
    <row r="109" customFormat="false" ht="13.2" hidden="false" customHeight="false" outlineLevel="0" collapsed="false">
      <c r="A109" s="389" t="n">
        <f aca="false">+'DATOS IDENTIFICATIVOS'!$C$9</f>
        <v>2021</v>
      </c>
      <c r="B109" s="387" t="str">
        <f aca="false">CONCATENATE(MID('DATOS IDENTIFICATIVOS'!$C$10,1,2),"0000")</f>
        <v>980000</v>
      </c>
      <c r="D109" s="387" t="s">
        <v>791</v>
      </c>
      <c r="E109" s="387" t="str">
        <f aca="false">+'EP2 PRESUPUESTO ADMINIS INGRES'!B49</f>
        <v>59000</v>
      </c>
      <c r="H109" s="388" t="n">
        <f aca="false">+'EP2 PRESUPUESTO ADMINIS INGRES'!C49</f>
        <v>0</v>
      </c>
      <c r="I109" s="0" t="n">
        <v>0</v>
      </c>
      <c r="J109" s="0" t="n">
        <v>0</v>
      </c>
      <c r="K109" s="388" t="n">
        <f aca="false">+H109</f>
        <v>0</v>
      </c>
    </row>
    <row r="110" customFormat="false" ht="13.2" hidden="false" customHeight="false" outlineLevel="0" collapsed="false">
      <c r="A110" s="389" t="n">
        <f aca="false">+'DATOS IDENTIFICATIVOS'!$C$9</f>
        <v>2021</v>
      </c>
      <c r="B110" s="387" t="str">
        <f aca="false">CONCATENATE(MID('DATOS IDENTIFICATIVOS'!$C$10,1,2),"0000")</f>
        <v>980000</v>
      </c>
      <c r="D110" s="387" t="s">
        <v>791</v>
      </c>
      <c r="E110" s="387" t="str">
        <f aca="false">+'EP2 PRESUPUESTO ADMINIS INGRES'!B53</f>
        <v>60000</v>
      </c>
      <c r="H110" s="388" t="n">
        <f aca="false">+'EP2 PRESUPUESTO ADMINIS INGRES'!C53</f>
        <v>0</v>
      </c>
      <c r="I110" s="0" t="n">
        <v>0</v>
      </c>
      <c r="J110" s="0" t="n">
        <v>0</v>
      </c>
      <c r="K110" s="388" t="n">
        <f aca="false">+H110</f>
        <v>0</v>
      </c>
    </row>
    <row r="111" customFormat="false" ht="13.2" hidden="false" customHeight="false" outlineLevel="0" collapsed="false">
      <c r="A111" s="389" t="n">
        <f aca="false">+'DATOS IDENTIFICATIVOS'!$C$9</f>
        <v>2021</v>
      </c>
      <c r="B111" s="387" t="str">
        <f aca="false">CONCATENATE(MID('DATOS IDENTIFICATIVOS'!$C$10,1,2),"0000")</f>
        <v>980000</v>
      </c>
      <c r="D111" s="387" t="s">
        <v>791</v>
      </c>
      <c r="E111" s="387" t="str">
        <f aca="false">+'EP2 PRESUPUESTO ADMINIS INGRES'!B54</f>
        <v>61000</v>
      </c>
      <c r="H111" s="388" t="n">
        <f aca="false">+'EP2 PRESUPUESTO ADMINIS INGRES'!C54</f>
        <v>0</v>
      </c>
      <c r="I111" s="0" t="n">
        <v>0</v>
      </c>
      <c r="J111" s="0" t="n">
        <v>0</v>
      </c>
      <c r="K111" s="388" t="n">
        <f aca="false">+H111</f>
        <v>0</v>
      </c>
    </row>
    <row r="112" customFormat="false" ht="13.2" hidden="false" customHeight="false" outlineLevel="0" collapsed="false">
      <c r="A112" s="389" t="n">
        <f aca="false">+'DATOS IDENTIFICATIVOS'!$C$9</f>
        <v>2021</v>
      </c>
      <c r="B112" s="387" t="str">
        <f aca="false">CONCATENATE(MID('DATOS IDENTIFICATIVOS'!$C$10,1,2),"0000")</f>
        <v>980000</v>
      </c>
      <c r="D112" s="387" t="s">
        <v>791</v>
      </c>
      <c r="E112" s="387" t="str">
        <f aca="false">+'EP2 PRESUPUESTO ADMINIS INGRES'!B55</f>
        <v>68000</v>
      </c>
      <c r="H112" s="388" t="n">
        <f aca="false">+'EP2 PRESUPUESTO ADMINIS INGRES'!C55</f>
        <v>0</v>
      </c>
      <c r="I112" s="0" t="n">
        <v>0</v>
      </c>
      <c r="J112" s="0" t="n">
        <v>0</v>
      </c>
      <c r="K112" s="388" t="n">
        <f aca="false">+H112</f>
        <v>0</v>
      </c>
    </row>
    <row r="113" customFormat="false" ht="13.2" hidden="false" customHeight="false" outlineLevel="0" collapsed="false">
      <c r="A113" s="389" t="n">
        <f aca="false">+'DATOS IDENTIFICATIVOS'!$C$9</f>
        <v>2021</v>
      </c>
      <c r="B113" s="387" t="str">
        <f aca="false">CONCATENATE(MID('DATOS IDENTIFICATIVOS'!$C$10,1,2),"0000")</f>
        <v>980000</v>
      </c>
      <c r="D113" s="387" t="s">
        <v>791</v>
      </c>
      <c r="E113" s="387" t="n">
        <f aca="false">+'EP2 PRESUPUESTO ADMINIS INGRES'!B71</f>
        <v>80000</v>
      </c>
      <c r="H113" s="388" t="n">
        <f aca="false">+'EP2 PRESUPUESTO ADMINIS INGRES'!C71</f>
        <v>0</v>
      </c>
      <c r="I113" s="0" t="n">
        <v>0</v>
      </c>
      <c r="J113" s="0" t="n">
        <v>0</v>
      </c>
      <c r="K113" s="388" t="n">
        <f aca="false">+H113</f>
        <v>0</v>
      </c>
    </row>
    <row r="114" customFormat="false" ht="13.2" hidden="false" customHeight="false" outlineLevel="0" collapsed="false">
      <c r="A114" s="389" t="n">
        <f aca="false">+'DATOS IDENTIFICATIVOS'!$C$9</f>
        <v>2021</v>
      </c>
      <c r="B114" s="387" t="str">
        <f aca="false">CONCATENATE(MID('DATOS IDENTIFICATIVOS'!$C$10,1,2),"0000")</f>
        <v>980000</v>
      </c>
      <c r="D114" s="387" t="s">
        <v>791</v>
      </c>
      <c r="E114" s="387" t="n">
        <f aca="false">+'EP2 PRESUPUESTO ADMINIS INGRES'!B72</f>
        <v>81000</v>
      </c>
      <c r="H114" s="388" t="n">
        <f aca="false">+'EP2 PRESUPUESTO ADMINIS INGRES'!C72</f>
        <v>0</v>
      </c>
      <c r="I114" s="0" t="n">
        <v>0</v>
      </c>
      <c r="J114" s="0" t="n">
        <v>0</v>
      </c>
      <c r="K114" s="388" t="n">
        <f aca="false">+H114</f>
        <v>0</v>
      </c>
    </row>
    <row r="115" customFormat="false" ht="13.2" hidden="false" customHeight="false" outlineLevel="0" collapsed="false">
      <c r="A115" s="389" t="n">
        <f aca="false">+'DATOS IDENTIFICATIVOS'!$C$9</f>
        <v>2021</v>
      </c>
      <c r="B115" s="387" t="str">
        <f aca="false">CONCATENATE(MID('DATOS IDENTIFICATIVOS'!$C$10,1,2),"0000")</f>
        <v>980000</v>
      </c>
      <c r="D115" s="387" t="s">
        <v>791</v>
      </c>
      <c r="E115" s="387" t="str">
        <f aca="false">+'EP2 PRESUPUESTO ADMINIS INGRES'!B73</f>
        <v>82199</v>
      </c>
      <c r="H115" s="388" t="n">
        <f aca="false">+'EP2 PRESUPUESTO ADMINIS INGRES'!C73</f>
        <v>0</v>
      </c>
      <c r="I115" s="0" t="n">
        <v>0</v>
      </c>
      <c r="J115" s="0" t="n">
        <v>0</v>
      </c>
      <c r="K115" s="388" t="n">
        <f aca="false">+H115</f>
        <v>0</v>
      </c>
    </row>
    <row r="116" customFormat="false" ht="13.2" hidden="false" customHeight="false" outlineLevel="0" collapsed="false">
      <c r="A116" s="389" t="n">
        <f aca="false">+'DATOS IDENTIFICATIVOS'!$C$9</f>
        <v>2021</v>
      </c>
      <c r="B116" s="387" t="str">
        <f aca="false">CONCATENATE(MID('DATOS IDENTIFICATIVOS'!$C$10,1,2),"0000")</f>
        <v>980000</v>
      </c>
      <c r="D116" s="387" t="s">
        <v>791</v>
      </c>
      <c r="E116" s="387" t="str">
        <f aca="false">+'EP2 PRESUPUESTO ADMINIS INGRES'!B74</f>
        <v>83100</v>
      </c>
      <c r="H116" s="388" t="n">
        <f aca="false">+'EP2 PRESUPUESTO ADMINIS INGRES'!C74</f>
        <v>0</v>
      </c>
      <c r="I116" s="0" t="n">
        <v>0</v>
      </c>
      <c r="J116" s="0" t="n">
        <v>0</v>
      </c>
      <c r="K116" s="388" t="n">
        <f aca="false">+H116</f>
        <v>0</v>
      </c>
    </row>
    <row r="117" customFormat="false" ht="13.2" hidden="false" customHeight="false" outlineLevel="0" collapsed="false">
      <c r="A117" s="389" t="n">
        <f aca="false">+'DATOS IDENTIFICATIVOS'!$C$9</f>
        <v>2021</v>
      </c>
      <c r="B117" s="387" t="str">
        <f aca="false">CONCATENATE(MID('DATOS IDENTIFICATIVOS'!$C$10,1,2),"0000")</f>
        <v>980000</v>
      </c>
      <c r="D117" s="387" t="s">
        <v>791</v>
      </c>
      <c r="E117" s="387" t="str">
        <f aca="false">+'EP2 PRESUPUESTO ADMINIS INGRES'!B75</f>
        <v>84100</v>
      </c>
      <c r="H117" s="388" t="n">
        <f aca="false">+'EP2 PRESUPUESTO ADMINIS INGRES'!C75</f>
        <v>0</v>
      </c>
      <c r="I117" s="0" t="n">
        <v>0</v>
      </c>
      <c r="J117" s="0" t="n">
        <v>0</v>
      </c>
      <c r="K117" s="388" t="n">
        <f aca="false">+H117</f>
        <v>0</v>
      </c>
    </row>
    <row r="118" customFormat="false" ht="13.2" hidden="false" customHeight="false" outlineLevel="0" collapsed="false">
      <c r="A118" s="389" t="n">
        <f aca="false">+'DATOS IDENTIFICATIVOS'!$C$9</f>
        <v>2021</v>
      </c>
      <c r="B118" s="387" t="str">
        <f aca="false">CONCATENATE(MID('DATOS IDENTIFICATIVOS'!$C$10,1,2),"0000")</f>
        <v>980000</v>
      </c>
      <c r="D118" s="387" t="s">
        <v>791</v>
      </c>
      <c r="E118" s="387" t="str">
        <f aca="false">+'EP2 PRESUPUESTO ADMINIS INGRES'!B76</f>
        <v>85000</v>
      </c>
      <c r="H118" s="388" t="n">
        <f aca="false">+'EP2 PRESUPUESTO ADMINIS INGRES'!C76</f>
        <v>0</v>
      </c>
      <c r="I118" s="0" t="n">
        <v>0</v>
      </c>
      <c r="J118" s="0" t="n">
        <v>0</v>
      </c>
      <c r="K118" s="388" t="n">
        <f aca="false">+H118</f>
        <v>0</v>
      </c>
    </row>
    <row r="119" customFormat="false" ht="13.2" hidden="false" customHeight="false" outlineLevel="0" collapsed="false">
      <c r="A119" s="389" t="n">
        <f aca="false">+'DATOS IDENTIFICATIVOS'!$C$9</f>
        <v>2021</v>
      </c>
      <c r="B119" s="387" t="str">
        <f aca="false">CONCATENATE(MID('DATOS IDENTIFICATIVOS'!$C$10,1,2),"0000")</f>
        <v>980000</v>
      </c>
      <c r="D119" s="387" t="s">
        <v>791</v>
      </c>
      <c r="E119" s="387" t="n">
        <f aca="false">+'EP2 PRESUPUESTO ADMINIS INGRES'!B77</f>
        <v>86000</v>
      </c>
      <c r="H119" s="388" t="n">
        <f aca="false">+'EP2 PRESUPUESTO ADMINIS INGRES'!C77</f>
        <v>0</v>
      </c>
      <c r="I119" s="0" t="n">
        <v>0</v>
      </c>
      <c r="J119" s="0" t="n">
        <v>0</v>
      </c>
      <c r="K119" s="388" t="n">
        <f aca="false">+H119</f>
        <v>0</v>
      </c>
    </row>
    <row r="120" customFormat="false" ht="13.2" hidden="false" customHeight="false" outlineLevel="0" collapsed="false">
      <c r="A120" s="389" t="n">
        <f aca="false">+'DATOS IDENTIFICATIVOS'!$C$9</f>
        <v>2021</v>
      </c>
      <c r="B120" s="387" t="str">
        <f aca="false">CONCATENATE(MID('DATOS IDENTIFICATIVOS'!$C$10,1,2),"0000")</f>
        <v>980000</v>
      </c>
      <c r="D120" s="387" t="s">
        <v>791</v>
      </c>
      <c r="E120" s="387" t="str">
        <f aca="false">+'EP2 PRESUPUESTO ADMINIS INGRES'!B78</f>
        <v>87000</v>
      </c>
      <c r="H120" s="388" t="n">
        <f aca="false">+'EP2 PRESUPUESTO ADMINIS INGRES'!C78</f>
        <v>0</v>
      </c>
      <c r="I120" s="0" t="n">
        <v>0</v>
      </c>
      <c r="J120" s="0" t="n">
        <v>0</v>
      </c>
      <c r="K120" s="388" t="n">
        <f aca="false">+H120</f>
        <v>0</v>
      </c>
    </row>
    <row r="121" customFormat="false" ht="13.2" hidden="false" customHeight="false" outlineLevel="0" collapsed="false">
      <c r="A121" s="389" t="n">
        <f aca="false">+'DATOS IDENTIFICATIVOS'!$C$9</f>
        <v>2021</v>
      </c>
      <c r="B121" s="387" t="str">
        <f aca="false">CONCATENATE(MID('DATOS IDENTIFICATIVOS'!$C$10,1,2),"0000")</f>
        <v>980000</v>
      </c>
      <c r="D121" s="387" t="s">
        <v>791</v>
      </c>
      <c r="E121" s="387" t="str">
        <f aca="false">+'EP2 PRESUPUESTO ADMINIS INGRES'!B79</f>
        <v>88000</v>
      </c>
      <c r="H121" s="388" t="n">
        <f aca="false">+'EP2 PRESUPUESTO ADMINIS INGRES'!C79</f>
        <v>0</v>
      </c>
      <c r="I121" s="0" t="n">
        <v>0</v>
      </c>
      <c r="J121" s="0" t="n">
        <v>0</v>
      </c>
      <c r="K121" s="388" t="n">
        <f aca="false">+H121</f>
        <v>0</v>
      </c>
    </row>
    <row r="122" customFormat="false" ht="13.2" hidden="false" customHeight="false" outlineLevel="0" collapsed="false">
      <c r="A122" s="389" t="n">
        <f aca="false">+'DATOS IDENTIFICATIVOS'!$C$9</f>
        <v>2021</v>
      </c>
      <c r="B122" s="387" t="str">
        <f aca="false">CONCATENATE(MID('DATOS IDENTIFICATIVOS'!$C$10,1,2),"0000")</f>
        <v>980000</v>
      </c>
      <c r="D122" s="387" t="s">
        <v>791</v>
      </c>
      <c r="E122" s="387" t="str">
        <f aca="false">+'EP2 PRESUPUESTO ADMINIS INGRES'!B80</f>
        <v>89000</v>
      </c>
      <c r="H122" s="388" t="n">
        <f aca="false">+'EP2 PRESUPUESTO ADMINIS INGRES'!C80</f>
        <v>0</v>
      </c>
      <c r="I122" s="0" t="n">
        <v>0</v>
      </c>
      <c r="J122" s="0" t="n">
        <v>0</v>
      </c>
      <c r="K122" s="388" t="n">
        <f aca="false">+H122</f>
        <v>0</v>
      </c>
    </row>
    <row r="123" customFormat="false" ht="13.2" hidden="false" customHeight="false" outlineLevel="0" collapsed="false">
      <c r="A123" s="389" t="n">
        <f aca="false">+'DATOS IDENTIFICATIVOS'!$C$9</f>
        <v>2021</v>
      </c>
      <c r="B123" s="387" t="str">
        <f aca="false">CONCATENATE(MID('DATOS IDENTIFICATIVOS'!$C$10,1,2),"0000")</f>
        <v>980000</v>
      </c>
      <c r="D123" s="387" t="s">
        <v>791</v>
      </c>
      <c r="E123" s="387" t="str">
        <f aca="false">+'EP2 PRESUPUESTO ADMINIS INGRES'!B82</f>
        <v>90000</v>
      </c>
      <c r="H123" s="388" t="n">
        <f aca="false">+'EP2 PRESUPUESTO ADMINIS INGRES'!C82</f>
        <v>0</v>
      </c>
      <c r="I123" s="0" t="n">
        <v>0</v>
      </c>
      <c r="J123" s="0" t="n">
        <v>0</v>
      </c>
      <c r="K123" s="388" t="n">
        <f aca="false">+H123</f>
        <v>0</v>
      </c>
    </row>
    <row r="124" customFormat="false" ht="13.2" hidden="false" customHeight="false" outlineLevel="0" collapsed="false">
      <c r="A124" s="389" t="n">
        <f aca="false">+'DATOS IDENTIFICATIVOS'!$C$9</f>
        <v>2021</v>
      </c>
      <c r="B124" s="387" t="str">
        <f aca="false">CONCATENATE(MID('DATOS IDENTIFICATIVOS'!$C$10,1,2),"0000")</f>
        <v>980000</v>
      </c>
      <c r="D124" s="387" t="s">
        <v>791</v>
      </c>
      <c r="E124" s="387" t="str">
        <f aca="false">+'EP2 PRESUPUESTO ADMINIS INGRES'!B83</f>
        <v>91000</v>
      </c>
      <c r="H124" s="388" t="n">
        <f aca="false">+'EP2 PRESUPUESTO ADMINIS INGRES'!C83</f>
        <v>0</v>
      </c>
      <c r="I124" s="0" t="n">
        <v>0</v>
      </c>
      <c r="J124" s="0" t="n">
        <v>0</v>
      </c>
      <c r="K124" s="388" t="n">
        <f aca="false">+H124</f>
        <v>0</v>
      </c>
    </row>
    <row r="125" customFormat="false" ht="13.2" hidden="false" customHeight="false" outlineLevel="0" collapsed="false">
      <c r="A125" s="389" t="n">
        <f aca="false">+'DATOS IDENTIFICATIVOS'!$C$9</f>
        <v>2021</v>
      </c>
      <c r="B125" s="387" t="str">
        <f aca="false">CONCATENATE(MID('DATOS IDENTIFICATIVOS'!$C$10,1,2),"0000")</f>
        <v>980000</v>
      </c>
      <c r="D125" s="387" t="s">
        <v>791</v>
      </c>
      <c r="E125" s="387" t="n">
        <f aca="false">+'EP2 PRESUPUESTO ADMINIS INGRES'!B84</f>
        <v>92000</v>
      </c>
      <c r="H125" s="388" t="n">
        <f aca="false">+'EP2 PRESUPUESTO ADMINIS INGRES'!C84</f>
        <v>0</v>
      </c>
      <c r="I125" s="0" t="n">
        <v>0</v>
      </c>
      <c r="J125" s="0" t="n">
        <v>0</v>
      </c>
      <c r="K125" s="388" t="n">
        <f aca="false">+H125</f>
        <v>0</v>
      </c>
    </row>
    <row r="126" customFormat="false" ht="13.2" hidden="false" customHeight="false" outlineLevel="0" collapsed="false">
      <c r="A126" s="389" t="n">
        <f aca="false">+'DATOS IDENTIFICATIVOS'!$C$9</f>
        <v>2021</v>
      </c>
      <c r="B126" s="387" t="str">
        <f aca="false">CONCATENATE(MID('DATOS IDENTIFICATIVOS'!$C$10,1,2),"0000")</f>
        <v>980000</v>
      </c>
      <c r="D126" s="387" t="s">
        <v>791</v>
      </c>
      <c r="E126" s="387" t="str">
        <f aca="false">+'EP2 PRESUPUESTO ADMINIS INGRES'!B85</f>
        <v>93000</v>
      </c>
      <c r="H126" s="388" t="n">
        <f aca="false">+'EP2 PRESUPUESTO ADMINIS INGRES'!C85</f>
        <v>0</v>
      </c>
      <c r="I126" s="0" t="n">
        <v>0</v>
      </c>
      <c r="J126" s="0" t="n">
        <v>0</v>
      </c>
      <c r="K126" s="388" t="n">
        <f aca="false">+H126</f>
        <v>0</v>
      </c>
    </row>
    <row r="127" customFormat="false" ht="13.2" hidden="false" customHeight="false" outlineLevel="0" collapsed="false">
      <c r="A127" s="389" t="n">
        <f aca="false">+'DATOS IDENTIFICATIVOS'!$C$9</f>
        <v>2021</v>
      </c>
      <c r="B127" s="387" t="str">
        <f aca="false">CONCATENATE(MID('DATOS IDENTIFICATIVOS'!$C$10,1,2),"0000")</f>
        <v>980000</v>
      </c>
      <c r="D127" s="387" t="s">
        <v>791</v>
      </c>
      <c r="E127" s="387" t="str">
        <f aca="false">+'EP2 PRESUPUESTO ADMINIS INGRES'!B86</f>
        <v>94000</v>
      </c>
      <c r="H127" s="388" t="n">
        <f aca="false">+'EP2 PRESUPUESTO ADMINIS INGRES'!C86</f>
        <v>0</v>
      </c>
      <c r="I127" s="0" t="n">
        <v>0</v>
      </c>
      <c r="J127" s="0" t="n">
        <v>0</v>
      </c>
      <c r="K127" s="388" t="n">
        <f aca="false">+H127</f>
        <v>0</v>
      </c>
    </row>
    <row r="128" customFormat="false" ht="13.2" hidden="false" customHeight="false" outlineLevel="0" collapsed="false">
      <c r="A128" s="389" t="n">
        <f aca="false">+'DATOS IDENTIFICATIVOS'!$C$9</f>
        <v>2021</v>
      </c>
      <c r="B128" s="387" t="str">
        <f aca="false">CONCATENATE(MID('DATOS IDENTIFICATIVOS'!$C$10,1,2),"0000")</f>
        <v>980000</v>
      </c>
      <c r="D128" s="387" t="s">
        <v>791</v>
      </c>
      <c r="E128" s="387" t="str">
        <f aca="false">+'EP2 PRESUPUESTO ADMINIS INGRES'!B94</f>
        <v>05000</v>
      </c>
      <c r="H128" s="388" t="n">
        <f aca="false">+'EP2 PRESUPUESTO ADMINIS INGRES'!C94</f>
        <v>0</v>
      </c>
      <c r="I128" s="0" t="n">
        <v>0</v>
      </c>
      <c r="J128" s="0" t="n">
        <v>0</v>
      </c>
      <c r="K128" s="388" t="n">
        <f aca="false">+H128</f>
        <v>0</v>
      </c>
    </row>
    <row r="129" customFormat="false" ht="13.2" hidden="false" customHeight="false" outlineLevel="0" collapsed="false">
      <c r="A129" s="389" t="n">
        <f aca="false">+'DATOS IDENTIFICATIVOS'!$C$9</f>
        <v>2021</v>
      </c>
      <c r="B129" s="387" t="str">
        <f aca="false">CONCATENATE(MID('DATOS IDENTIFICATIVOS'!$C$10,1,2),"0000")</f>
        <v>980000</v>
      </c>
      <c r="D129" s="387" t="s">
        <v>791</v>
      </c>
      <c r="E129" s="387" t="str">
        <f aca="false">+'EP2 PRESUPUESTO ADMINIS INGRES'!B95</f>
        <v>05100</v>
      </c>
      <c r="H129" s="388" t="n">
        <f aca="false">+ABS('EP2 PRESUPUESTO ADMINIS INGRES'!C95)</f>
        <v>0</v>
      </c>
      <c r="I129" s="0" t="n">
        <v>0</v>
      </c>
      <c r="J129" s="0" t="n">
        <v>0</v>
      </c>
      <c r="K129" s="388" t="n">
        <f aca="false">+H129</f>
        <v>0</v>
      </c>
    </row>
    <row r="130" customFormat="false" ht="13.2" hidden="false" customHeight="false" outlineLevel="0" collapsed="false">
      <c r="A130" s="389" t="n">
        <f aca="false">+'DATOS IDENTIFICATIVOS'!$C$9</f>
        <v>2021</v>
      </c>
      <c r="B130" s="387" t="str">
        <f aca="false">CONCATENATE(MID('DATOS IDENTIFICATIVOS'!$C$10,1,2),"0000")</f>
        <v>980000</v>
      </c>
      <c r="D130" s="387" t="s">
        <v>791</v>
      </c>
      <c r="E130" s="387" t="str">
        <f aca="false">+'EP2 PRESUPUESTO ADMINIS INGRES'!B96</f>
        <v>05001</v>
      </c>
      <c r="H130" s="388" t="n">
        <f aca="false">+'EP2 PRESUPUESTO ADMINIS INGRES'!C96</f>
        <v>0</v>
      </c>
      <c r="I130" s="0" t="n">
        <v>0</v>
      </c>
      <c r="J130" s="0" t="n">
        <v>0</v>
      </c>
      <c r="K130" s="388" t="n">
        <f aca="false">+H130</f>
        <v>0</v>
      </c>
    </row>
    <row r="131" customFormat="false" ht="13.2" hidden="false" customHeight="false" outlineLevel="0" collapsed="false">
      <c r="A131" s="389" t="n">
        <f aca="false">+'DATOS IDENTIFICATIVOS'!$C$9</f>
        <v>2021</v>
      </c>
      <c r="B131" s="387" t="str">
        <f aca="false">CONCATENATE(MID('DATOS IDENTIFICATIVOS'!$C$10,1,2),"0000")</f>
        <v>980000</v>
      </c>
      <c r="D131" s="387" t="s">
        <v>791</v>
      </c>
      <c r="E131" s="387" t="str">
        <f aca="false">+'EP2 PRESUPUESTO ADMINIS INGRES'!B97</f>
        <v>05101</v>
      </c>
      <c r="H131" s="388" t="n">
        <f aca="false">+ABS('EP2 PRESUPUESTO ADMINIS INGRES'!C97)</f>
        <v>0</v>
      </c>
      <c r="I131" s="0" t="n">
        <v>0</v>
      </c>
      <c r="J131" s="0" t="n">
        <v>0</v>
      </c>
      <c r="K131" s="388" t="n">
        <f aca="false">+H131</f>
        <v>0</v>
      </c>
    </row>
    <row r="132" customFormat="false" ht="13.2" hidden="false" customHeight="false" outlineLevel="0" collapsed="false">
      <c r="A132" s="389" t="n">
        <f aca="false">+'DATOS IDENTIFICATIVOS'!$C$9</f>
        <v>2021</v>
      </c>
      <c r="B132" s="387" t="str">
        <f aca="false">CONCATENATE(MID('DATOS IDENTIFICATIVOS'!$C$10,1,2),"0000")</f>
        <v>980000</v>
      </c>
      <c r="D132" s="387" t="s">
        <v>791</v>
      </c>
      <c r="E132" s="387" t="str">
        <f aca="false">+'EP2 PRESUPUESTO ADMINIS INGRES'!B98</f>
        <v>05002</v>
      </c>
      <c r="H132" s="388" t="n">
        <f aca="false">+'EP2 PRESUPUESTO ADMINIS INGRES'!C98</f>
        <v>0</v>
      </c>
      <c r="I132" s="0" t="n">
        <v>0</v>
      </c>
      <c r="J132" s="0" t="n">
        <v>0</v>
      </c>
      <c r="K132" s="388" t="n">
        <f aca="false">+H132</f>
        <v>0</v>
      </c>
    </row>
    <row r="133" customFormat="false" ht="13.2" hidden="false" customHeight="false" outlineLevel="0" collapsed="false">
      <c r="A133" s="389" t="n">
        <f aca="false">+'DATOS IDENTIFICATIVOS'!$C$9</f>
        <v>2021</v>
      </c>
      <c r="B133" s="387" t="str">
        <f aca="false">CONCATENATE(MID('DATOS IDENTIFICATIVOS'!$C$10,1,2),"0000")</f>
        <v>980000</v>
      </c>
      <c r="D133" s="387" t="s">
        <v>791</v>
      </c>
      <c r="E133" s="387" t="str">
        <f aca="false">+'EP2 PRESUPUESTO ADMINIS INGRES'!B99</f>
        <v>05003</v>
      </c>
      <c r="H133" s="388" t="n">
        <f aca="false">+'EP2 PRESUPUESTO ADMINIS INGRES'!C99</f>
        <v>0</v>
      </c>
      <c r="I133" s="0" t="n">
        <v>0</v>
      </c>
      <c r="J133" s="0" t="n">
        <v>0</v>
      </c>
      <c r="K133" s="388" t="n">
        <f aca="false">+H133</f>
        <v>0</v>
      </c>
    </row>
    <row r="134" customFormat="false" ht="13.2" hidden="false" customHeight="false" outlineLevel="0" collapsed="false">
      <c r="A134" s="389" t="n">
        <f aca="false">+'DATOS IDENTIFICATIVOS'!$C$9</f>
        <v>2021</v>
      </c>
      <c r="B134" s="387" t="str">
        <f aca="false">CONCATENATE(MID('DATOS IDENTIFICATIVOS'!$C$10,1,2),"0000")</f>
        <v>980000</v>
      </c>
      <c r="D134" s="387" t="s">
        <v>791</v>
      </c>
      <c r="E134" s="387" t="str">
        <f aca="false">+'EP2 PRESUPUESTO ADMINIS INGRES'!B100</f>
        <v>05004</v>
      </c>
      <c r="H134" s="388" t="n">
        <f aca="false">+'EP2 PRESUPUESTO ADMINIS INGRES'!C100</f>
        <v>0</v>
      </c>
      <c r="I134" s="0" t="n">
        <v>0</v>
      </c>
      <c r="J134" s="0" t="n">
        <v>0</v>
      </c>
      <c r="K134" s="388" t="n">
        <f aca="false">+H134</f>
        <v>0</v>
      </c>
    </row>
    <row r="135" customFormat="false" ht="13.2" hidden="false" customHeight="false" outlineLevel="0" collapsed="false">
      <c r="A135" s="389" t="n">
        <f aca="false">+'DATOS IDENTIFICATIVOS'!$C$9</f>
        <v>2021</v>
      </c>
      <c r="B135" s="387" t="str">
        <f aca="false">CONCATENATE(MID('DATOS IDENTIFICATIVOS'!$C$10,1,2),"0000")</f>
        <v>980000</v>
      </c>
      <c r="D135" s="387" t="s">
        <v>791</v>
      </c>
      <c r="E135" s="387" t="str">
        <f aca="false">+'EP2 PRESUPUESTO ADMINIS INGRES'!B101</f>
        <v>05005</v>
      </c>
      <c r="H135" s="388" t="n">
        <f aca="false">+'EP2 PRESUPUESTO ADMINIS INGRES'!C101</f>
        <v>0</v>
      </c>
      <c r="I135" s="0" t="n">
        <v>0</v>
      </c>
      <c r="J135" s="0" t="n">
        <v>0</v>
      </c>
      <c r="K135" s="388" t="n">
        <f aca="false">+H135</f>
        <v>0</v>
      </c>
    </row>
    <row r="136" customFormat="false" ht="13.2" hidden="false" customHeight="false" outlineLevel="0" collapsed="false">
      <c r="A136" s="389" t="n">
        <f aca="false">+'DATOS IDENTIFICATIVOS'!$C$9</f>
        <v>2021</v>
      </c>
      <c r="B136" s="387" t="str">
        <f aca="false">CONCATENATE(MID('DATOS IDENTIFICATIVOS'!$C$10,1,2),"0000")</f>
        <v>980000</v>
      </c>
      <c r="D136" s="387" t="s">
        <v>791</v>
      </c>
      <c r="E136" s="387" t="str">
        <f aca="false">+IF('EP2 PRESUPUESTO ADMINIS INGRES'!C102&gt;=0,"05099","05199")</f>
        <v>05099</v>
      </c>
      <c r="H136" s="388" t="n">
        <f aca="false">+ABS('EP2 PRESUPUESTO ADMINIS INGRES'!C102)</f>
        <v>0</v>
      </c>
      <c r="I136" s="0" t="n">
        <v>0</v>
      </c>
      <c r="J136" s="0" t="n">
        <v>0</v>
      </c>
      <c r="K136" s="388" t="n">
        <f aca="false">+H136</f>
        <v>0</v>
      </c>
    </row>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K13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2" activeCellId="0" sqref="H2"/>
    </sheetView>
  </sheetViews>
  <sheetFormatPr defaultColWidth="10.6875" defaultRowHeight="13.2" zeroHeight="false" outlineLevelRow="0" outlineLevelCol="0"/>
  <cols>
    <col collapsed="false" customWidth="true" hidden="false" outlineLevel="0" max="7" min="1" style="387" width="11.45"/>
    <col collapsed="false" customWidth="true" hidden="false" outlineLevel="0" max="8" min="8" style="388" width="11.45"/>
    <col collapsed="false" customWidth="true" hidden="false" outlineLevel="0" max="11" min="11" style="388" width="11.45"/>
  </cols>
  <sheetData>
    <row r="1" customFormat="false" ht="13.2" hidden="false" customHeight="false" outlineLevel="0" collapsed="false">
      <c r="A1" s="389" t="n">
        <f aca="false">+'DATOS IDENTIFICATIVOS'!$C$9</f>
        <v>2021</v>
      </c>
      <c r="B1" s="387" t="str">
        <f aca="false">CONCATENATE(MID('DATOS IDENTIFICATIVOS'!$C$10,1,2),"0000")</f>
        <v>980000</v>
      </c>
      <c r="D1" s="387" t="s">
        <v>791</v>
      </c>
      <c r="E1" s="387" t="s">
        <v>802</v>
      </c>
      <c r="H1" s="388" t="n">
        <f aca="false">IF('EP4 PPTO CAPITAL'!E13&gt;=0,'EP4 PPTO CAPITAL'!E13,0)</f>
        <v>0</v>
      </c>
      <c r="I1" s="0" t="n">
        <v>0</v>
      </c>
      <c r="J1" s="0" t="n">
        <v>0</v>
      </c>
      <c r="K1" s="388" t="n">
        <f aca="false">+H1</f>
        <v>0</v>
      </c>
    </row>
    <row r="2" customFormat="false" ht="13.2" hidden="false" customHeight="false" outlineLevel="0" collapsed="false">
      <c r="A2" s="389" t="n">
        <f aca="false">+'DATOS IDENTIFICATIVOS'!$C$9</f>
        <v>2021</v>
      </c>
      <c r="B2" s="387" t="str">
        <f aca="false">CONCATENATE(MID('DATOS IDENTIFICATIVOS'!$C$10,1,2),"0000")</f>
        <v>980000</v>
      </c>
      <c r="D2" s="387" t="s">
        <v>791</v>
      </c>
      <c r="E2" s="387" t="s">
        <v>803</v>
      </c>
      <c r="H2" s="388" t="n">
        <f aca="false">IF('EP4 PPTO CAPITAL'!E15&gt;=0,'EP4 PPTO CAPITAL'!E15,0)</f>
        <v>599212</v>
      </c>
      <c r="I2" s="0" t="n">
        <v>0</v>
      </c>
      <c r="J2" s="0" t="n">
        <v>0</v>
      </c>
      <c r="K2" s="388" t="n">
        <f aca="false">+H2</f>
        <v>599212</v>
      </c>
    </row>
    <row r="3" customFormat="false" ht="13.2" hidden="false" customHeight="false" outlineLevel="0" collapsed="false">
      <c r="A3" s="389" t="n">
        <f aca="false">+'DATOS IDENTIFICATIVOS'!$C$9</f>
        <v>2021</v>
      </c>
      <c r="B3" s="387" t="str">
        <f aca="false">CONCATENATE(MID('DATOS IDENTIFICATIVOS'!$C$10,1,2),"0000")</f>
        <v>980000</v>
      </c>
      <c r="D3" s="387" t="s">
        <v>791</v>
      </c>
      <c r="E3" s="387" t="s">
        <v>804</v>
      </c>
      <c r="H3" s="388" t="n">
        <f aca="false">IF('EP4 PPTO CAPITAL'!E16&gt;=0,'EP4 PPTO CAPITAL'!E16,0)</f>
        <v>0</v>
      </c>
      <c r="I3" s="0" t="n">
        <v>0</v>
      </c>
      <c r="J3" s="0" t="n">
        <v>0</v>
      </c>
      <c r="K3" s="388" t="n">
        <f aca="false">+H3</f>
        <v>0</v>
      </c>
    </row>
    <row r="4" customFormat="false" ht="13.2" hidden="false" customHeight="false" outlineLevel="0" collapsed="false">
      <c r="A4" s="389" t="n">
        <f aca="false">+'DATOS IDENTIFICATIVOS'!$C$9</f>
        <v>2021</v>
      </c>
      <c r="B4" s="387" t="str">
        <f aca="false">CONCATENATE(MID('DATOS IDENTIFICATIVOS'!$C$10,1,2),"0000")</f>
        <v>980000</v>
      </c>
      <c r="D4" s="387" t="s">
        <v>791</v>
      </c>
      <c r="E4" s="387" t="s">
        <v>805</v>
      </c>
      <c r="H4" s="388" t="n">
        <f aca="false">IF('EP4 PPTO CAPITAL'!E17&gt;=0,'EP4 PPTO CAPITAL'!E17,0)</f>
        <v>0</v>
      </c>
      <c r="I4" s="0" t="n">
        <v>0</v>
      </c>
      <c r="J4" s="0" t="n">
        <v>0</v>
      </c>
      <c r="K4" s="388" t="n">
        <f aca="false">+H4</f>
        <v>0</v>
      </c>
    </row>
    <row r="5" customFormat="false" ht="13.2" hidden="false" customHeight="false" outlineLevel="0" collapsed="false">
      <c r="A5" s="389" t="n">
        <f aca="false">+'DATOS IDENTIFICATIVOS'!$C$9</f>
        <v>2021</v>
      </c>
      <c r="B5" s="387" t="str">
        <f aca="false">CONCATENATE(MID('DATOS IDENTIFICATIVOS'!$C$10,1,2),"0000")</f>
        <v>980000</v>
      </c>
      <c r="D5" s="387" t="s">
        <v>791</v>
      </c>
      <c r="E5" s="387" t="s">
        <v>806</v>
      </c>
      <c r="H5" s="388" t="n">
        <f aca="false">IF('EP4 PPTO CAPITAL'!E18&gt;=0,'EP4 PPTO CAPITAL'!E18,0)</f>
        <v>0</v>
      </c>
      <c r="I5" s="0" t="n">
        <v>0</v>
      </c>
      <c r="J5" s="0" t="n">
        <v>0</v>
      </c>
      <c r="K5" s="388" t="n">
        <f aca="false">+H5</f>
        <v>0</v>
      </c>
    </row>
    <row r="6" customFormat="false" ht="13.2" hidden="false" customHeight="false" outlineLevel="0" collapsed="false">
      <c r="A6" s="389" t="n">
        <f aca="false">+'DATOS IDENTIFICATIVOS'!$C$9</f>
        <v>2021</v>
      </c>
      <c r="B6" s="387" t="str">
        <f aca="false">CONCATENATE(MID('DATOS IDENTIFICATIVOS'!$C$10,1,2),"0000")</f>
        <v>980000</v>
      </c>
      <c r="D6" s="387" t="s">
        <v>791</v>
      </c>
      <c r="E6" s="387" t="s">
        <v>807</v>
      </c>
      <c r="H6" s="388" t="n">
        <f aca="false">IF('EP4 PPTO CAPITAL'!E19&gt;=0,'EP4 PPTO CAPITAL'!E19,0)</f>
        <v>0</v>
      </c>
      <c r="I6" s="0" t="n">
        <v>0</v>
      </c>
      <c r="J6" s="0" t="n">
        <v>0</v>
      </c>
      <c r="K6" s="388" t="n">
        <f aca="false">+H6</f>
        <v>0</v>
      </c>
    </row>
    <row r="7" customFormat="false" ht="13.2" hidden="false" customHeight="false" outlineLevel="0" collapsed="false">
      <c r="A7" s="389" t="n">
        <f aca="false">+'DATOS IDENTIFICATIVOS'!$C$9</f>
        <v>2021</v>
      </c>
      <c r="B7" s="387" t="str">
        <f aca="false">CONCATENATE(MID('DATOS IDENTIFICATIVOS'!$C$10,1,2),"0000")</f>
        <v>980000</v>
      </c>
      <c r="D7" s="387" t="s">
        <v>791</v>
      </c>
      <c r="E7" s="387" t="s">
        <v>808</v>
      </c>
      <c r="H7" s="388" t="n">
        <f aca="false">IF('EP4 PPTO CAPITAL'!E20&gt;=0,'EP4 PPTO CAPITAL'!E20,0)</f>
        <v>0</v>
      </c>
      <c r="I7" s="0" t="n">
        <v>0</v>
      </c>
      <c r="J7" s="0" t="n">
        <v>0</v>
      </c>
      <c r="K7" s="388" t="n">
        <f aca="false">+H7</f>
        <v>0</v>
      </c>
    </row>
    <row r="8" customFormat="false" ht="13.2" hidden="false" customHeight="false" outlineLevel="0" collapsed="false">
      <c r="A8" s="389" t="n">
        <f aca="false">+'DATOS IDENTIFICATIVOS'!$C$9</f>
        <v>2021</v>
      </c>
      <c r="B8" s="387" t="str">
        <f aca="false">CONCATENATE(MID('DATOS IDENTIFICATIVOS'!$C$10,1,2),"0000")</f>
        <v>980000</v>
      </c>
      <c r="D8" s="387" t="s">
        <v>791</v>
      </c>
      <c r="E8" s="387" t="s">
        <v>809</v>
      </c>
      <c r="H8" s="388" t="n">
        <f aca="false">IF('EP4 PPTO CAPITAL'!E21&gt;=0,'EP4 PPTO CAPITAL'!E21,0)</f>
        <v>0</v>
      </c>
      <c r="I8" s="0" t="n">
        <v>0</v>
      </c>
      <c r="J8" s="0" t="n">
        <v>0</v>
      </c>
      <c r="K8" s="388" t="n">
        <f aca="false">+H8</f>
        <v>0</v>
      </c>
    </row>
    <row r="9" customFormat="false" ht="13.2" hidden="false" customHeight="false" outlineLevel="0" collapsed="false">
      <c r="A9" s="389" t="n">
        <f aca="false">+'DATOS IDENTIFICATIVOS'!$C$9</f>
        <v>2021</v>
      </c>
      <c r="B9" s="387" t="str">
        <f aca="false">CONCATENATE(MID('DATOS IDENTIFICATIVOS'!$C$10,1,2),"0000")</f>
        <v>980000</v>
      </c>
      <c r="D9" s="387" t="s">
        <v>791</v>
      </c>
      <c r="E9" s="387" t="s">
        <v>810</v>
      </c>
      <c r="H9" s="388" t="n">
        <f aca="false">IF('EP4 PPTO CAPITAL'!E22&gt;=0,'EP4 PPTO CAPITAL'!E22,0)</f>
        <v>368933</v>
      </c>
      <c r="I9" s="0" t="n">
        <v>0</v>
      </c>
      <c r="J9" s="0" t="n">
        <v>0</v>
      </c>
      <c r="K9" s="388" t="n">
        <f aca="false">+H9</f>
        <v>368933</v>
      </c>
    </row>
    <row r="10" customFormat="false" ht="13.2" hidden="false" customHeight="false" outlineLevel="0" collapsed="false">
      <c r="A10" s="389" t="n">
        <f aca="false">+'DATOS IDENTIFICATIVOS'!$C$9</f>
        <v>2021</v>
      </c>
      <c r="B10" s="387" t="str">
        <f aca="false">CONCATENATE(MID('DATOS IDENTIFICATIVOS'!$C$10,1,2),"0000")</f>
        <v>980000</v>
      </c>
      <c r="D10" s="387" t="s">
        <v>791</v>
      </c>
      <c r="E10" s="387" t="s">
        <v>811</v>
      </c>
      <c r="H10" s="388" t="n">
        <f aca="false">IF('EP4 PPTO CAPITAL'!E23&gt;=0,'EP4 PPTO CAPITAL'!E23,0)</f>
        <v>0</v>
      </c>
      <c r="I10" s="0" t="n">
        <v>0</v>
      </c>
      <c r="J10" s="0" t="n">
        <v>0</v>
      </c>
      <c r="K10" s="388" t="n">
        <f aca="false">+H10</f>
        <v>0</v>
      </c>
    </row>
    <row r="11" customFormat="false" ht="13.2" hidden="false" customHeight="false" outlineLevel="0" collapsed="false">
      <c r="A11" s="389" t="n">
        <f aca="false">+'DATOS IDENTIFICATIVOS'!$C$9</f>
        <v>2021</v>
      </c>
      <c r="B11" s="387" t="str">
        <f aca="false">CONCATENATE(MID('DATOS IDENTIFICATIVOS'!$C$10,1,2),"0000")</f>
        <v>980000</v>
      </c>
      <c r="D11" s="387" t="s">
        <v>791</v>
      </c>
      <c r="E11" s="387" t="s">
        <v>812</v>
      </c>
      <c r="H11" s="388" t="n">
        <f aca="false">IF('EP4 PPTO CAPITAL'!E24&gt;=0,'EP4 PPTO CAPITAL'!E24,0)</f>
        <v>0</v>
      </c>
      <c r="I11" s="0" t="n">
        <v>0</v>
      </c>
      <c r="J11" s="0" t="n">
        <v>0</v>
      </c>
      <c r="K11" s="388" t="n">
        <f aca="false">+H11</f>
        <v>0</v>
      </c>
    </row>
    <row r="12" customFormat="false" ht="13.2" hidden="false" customHeight="false" outlineLevel="0" collapsed="false">
      <c r="A12" s="389" t="n">
        <f aca="false">+'DATOS IDENTIFICATIVOS'!$C$9</f>
        <v>2021</v>
      </c>
      <c r="B12" s="387" t="str">
        <f aca="false">CONCATENATE(MID('DATOS IDENTIFICATIVOS'!$C$10,1,2),"0000")</f>
        <v>980000</v>
      </c>
      <c r="D12" s="387" t="s">
        <v>791</v>
      </c>
      <c r="E12" s="387" t="s">
        <v>813</v>
      </c>
      <c r="H12" s="388" t="n">
        <f aca="false">IF('EP4 PPTO CAPITAL'!E25&gt;=0,'EP4 PPTO CAPITAL'!E25,0)</f>
        <v>0</v>
      </c>
      <c r="I12" s="0" t="n">
        <v>0</v>
      </c>
      <c r="J12" s="0" t="n">
        <v>0</v>
      </c>
      <c r="K12" s="388" t="n">
        <f aca="false">+H12</f>
        <v>0</v>
      </c>
    </row>
    <row r="13" customFormat="false" ht="13.2" hidden="false" customHeight="false" outlineLevel="0" collapsed="false">
      <c r="A13" s="389" t="n">
        <f aca="false">+'DATOS IDENTIFICATIVOS'!$C$9</f>
        <v>2021</v>
      </c>
      <c r="B13" s="387" t="str">
        <f aca="false">CONCATENATE(MID('DATOS IDENTIFICATIVOS'!$C$10,1,2),"0000")</f>
        <v>980000</v>
      </c>
      <c r="D13" s="387" t="s">
        <v>791</v>
      </c>
      <c r="E13" s="387" t="s">
        <v>814</v>
      </c>
      <c r="H13" s="388" t="n">
        <f aca="false">IF('EP4 PPTO CAPITAL'!E27&gt;=0,'EP4 PPTO CAPITAL'!E27,0)</f>
        <v>0</v>
      </c>
      <c r="I13" s="0" t="n">
        <v>0</v>
      </c>
      <c r="J13" s="0" t="n">
        <v>0</v>
      </c>
      <c r="K13" s="388" t="n">
        <f aca="false">+H13</f>
        <v>0</v>
      </c>
    </row>
    <row r="14" customFormat="false" ht="13.2" hidden="false" customHeight="false" outlineLevel="0" collapsed="false">
      <c r="A14" s="389" t="n">
        <f aca="false">+'DATOS IDENTIFICATIVOS'!$C$9</f>
        <v>2021</v>
      </c>
      <c r="B14" s="387" t="str">
        <f aca="false">CONCATENATE(MID('DATOS IDENTIFICATIVOS'!$C$10,1,2),"0000")</f>
        <v>980000</v>
      </c>
      <c r="D14" s="387" t="s">
        <v>791</v>
      </c>
      <c r="E14" s="387" t="s">
        <v>815</v>
      </c>
      <c r="H14" s="388" t="n">
        <f aca="false">IF('EP4 PPTO CAPITAL'!E28&gt;=0,'EP4 PPTO CAPITAL'!E28,0)</f>
        <v>0</v>
      </c>
      <c r="I14" s="0" t="n">
        <v>0</v>
      </c>
      <c r="J14" s="0" t="n">
        <v>0</v>
      </c>
      <c r="K14" s="388" t="n">
        <f aca="false">+H14</f>
        <v>0</v>
      </c>
    </row>
    <row r="15" customFormat="false" ht="13.2" hidden="false" customHeight="false" outlineLevel="0" collapsed="false">
      <c r="A15" s="389" t="n">
        <f aca="false">+'DATOS IDENTIFICATIVOS'!$C$9</f>
        <v>2021</v>
      </c>
      <c r="B15" s="387" t="str">
        <f aca="false">CONCATENATE(MID('DATOS IDENTIFICATIVOS'!$C$10,1,2),"0000")</f>
        <v>980000</v>
      </c>
      <c r="D15" s="387" t="s">
        <v>791</v>
      </c>
      <c r="E15" s="387" t="s">
        <v>816</v>
      </c>
      <c r="H15" s="388" t="n">
        <f aca="false">IF('EP4 PPTO CAPITAL'!E29&gt;=0,'EP4 PPTO CAPITAL'!E29,0)</f>
        <v>800000</v>
      </c>
      <c r="I15" s="0" t="n">
        <v>0</v>
      </c>
      <c r="J15" s="0" t="n">
        <v>0</v>
      </c>
      <c r="K15" s="388" t="n">
        <f aca="false">+H15</f>
        <v>800000</v>
      </c>
    </row>
    <row r="16" customFormat="false" ht="13.2" hidden="false" customHeight="false" outlineLevel="0" collapsed="false">
      <c r="A16" s="389" t="n">
        <f aca="false">+'DATOS IDENTIFICATIVOS'!$C$9</f>
        <v>2021</v>
      </c>
      <c r="B16" s="387" t="str">
        <f aca="false">CONCATENATE(MID('DATOS IDENTIFICATIVOS'!$C$10,1,2),"0000")</f>
        <v>980000</v>
      </c>
      <c r="D16" s="387" t="s">
        <v>791</v>
      </c>
      <c r="E16" s="387" t="s">
        <v>817</v>
      </c>
      <c r="H16" s="388" t="n">
        <f aca="false">IF('EP4 PPTO CAPITAL'!E30&gt;=0,'EP4 PPTO CAPITAL'!E30,0)</f>
        <v>0</v>
      </c>
      <c r="I16" s="0" t="n">
        <v>0</v>
      </c>
      <c r="J16" s="0" t="n">
        <v>0</v>
      </c>
      <c r="K16" s="388" t="n">
        <f aca="false">+H16</f>
        <v>0</v>
      </c>
    </row>
    <row r="17" customFormat="false" ht="13.2" hidden="false" customHeight="false" outlineLevel="0" collapsed="false">
      <c r="A17" s="389" t="n">
        <f aca="false">+'DATOS IDENTIFICATIVOS'!$C$9</f>
        <v>2021</v>
      </c>
      <c r="B17" s="387" t="str">
        <f aca="false">CONCATENATE(MID('DATOS IDENTIFICATIVOS'!$C$10,1,2),"0000")</f>
        <v>980000</v>
      </c>
      <c r="D17" s="387" t="s">
        <v>791</v>
      </c>
      <c r="E17" s="387" t="s">
        <v>818</v>
      </c>
      <c r="H17" s="388" t="n">
        <f aca="false">IF('EP4 PPTO CAPITAL'!E31&gt;=0,'EP4 PPTO CAPITAL'!E31,0)</f>
        <v>0</v>
      </c>
      <c r="I17" s="0" t="n">
        <v>0</v>
      </c>
      <c r="J17" s="0" t="n">
        <v>0</v>
      </c>
      <c r="K17" s="388" t="n">
        <f aca="false">+H17</f>
        <v>0</v>
      </c>
    </row>
    <row r="18" customFormat="false" ht="13.2" hidden="false" customHeight="false" outlineLevel="0" collapsed="false">
      <c r="A18" s="389" t="n">
        <f aca="false">+'DATOS IDENTIFICATIVOS'!$C$9</f>
        <v>2021</v>
      </c>
      <c r="B18" s="387" t="str">
        <f aca="false">CONCATENATE(MID('DATOS IDENTIFICATIVOS'!$C$10,1,2),"0000")</f>
        <v>980000</v>
      </c>
      <c r="D18" s="387" t="s">
        <v>791</v>
      </c>
      <c r="E18" s="387" t="s">
        <v>819</v>
      </c>
      <c r="H18" s="388" t="n">
        <f aca="false">IF('EP4 PPTO CAPITAL'!E32&gt;=0,'EP4 PPTO CAPITAL'!E32,0)</f>
        <v>0</v>
      </c>
      <c r="I18" s="0" t="n">
        <v>0</v>
      </c>
      <c r="J18" s="0" t="n">
        <v>0</v>
      </c>
      <c r="K18" s="388" t="n">
        <f aca="false">+H18</f>
        <v>0</v>
      </c>
    </row>
    <row r="19" customFormat="false" ht="13.2" hidden="false" customHeight="false" outlineLevel="0" collapsed="false">
      <c r="A19" s="389" t="n">
        <f aca="false">+'DATOS IDENTIFICATIVOS'!$C$9</f>
        <v>2021</v>
      </c>
      <c r="B19" s="387" t="str">
        <f aca="false">CONCATENATE(MID('DATOS IDENTIFICATIVOS'!$C$10,1,2),"0000")</f>
        <v>980000</v>
      </c>
      <c r="D19" s="387" t="s">
        <v>791</v>
      </c>
      <c r="E19" s="387" t="s">
        <v>820</v>
      </c>
      <c r="H19" s="388" t="n">
        <f aca="false">IF('EP4 PPTO CAPITAL'!E34&gt;=0,'EP4 PPTO CAPITAL'!E34,0)</f>
        <v>0</v>
      </c>
      <c r="I19" s="0" t="n">
        <v>0</v>
      </c>
      <c r="J19" s="0" t="n">
        <v>0</v>
      </c>
      <c r="K19" s="388" t="n">
        <f aca="false">+H19</f>
        <v>0</v>
      </c>
    </row>
    <row r="20" customFormat="false" ht="13.2" hidden="false" customHeight="false" outlineLevel="0" collapsed="false">
      <c r="A20" s="389" t="n">
        <f aca="false">+'DATOS IDENTIFICATIVOS'!$C$9</f>
        <v>2021</v>
      </c>
      <c r="B20" s="387" t="str">
        <f aca="false">CONCATENATE(MID('DATOS IDENTIFICATIVOS'!$C$10,1,2),"0000")</f>
        <v>980000</v>
      </c>
      <c r="D20" s="387" t="s">
        <v>791</v>
      </c>
      <c r="E20" s="387" t="s">
        <v>821</v>
      </c>
      <c r="H20" s="388" t="n">
        <f aca="false">IF('EP4 PPTO CAPITAL'!E35&gt;=0,'EP4 PPTO CAPITAL'!E35,0)</f>
        <v>0</v>
      </c>
      <c r="I20" s="0" t="n">
        <v>0</v>
      </c>
      <c r="J20" s="0" t="n">
        <v>0</v>
      </c>
      <c r="K20" s="388" t="n">
        <f aca="false">+H20</f>
        <v>0</v>
      </c>
    </row>
    <row r="21" customFormat="false" ht="13.2" hidden="false" customHeight="false" outlineLevel="0" collapsed="false">
      <c r="A21" s="389" t="n">
        <f aca="false">+'DATOS IDENTIFICATIVOS'!$C$9</f>
        <v>2021</v>
      </c>
      <c r="B21" s="387" t="str">
        <f aca="false">CONCATENATE(MID('DATOS IDENTIFICATIVOS'!$C$10,1,2),"0000")</f>
        <v>980000</v>
      </c>
      <c r="D21" s="387" t="s">
        <v>791</v>
      </c>
      <c r="E21" s="387" t="s">
        <v>822</v>
      </c>
      <c r="H21" s="388" t="n">
        <f aca="false">IF('EP4 PPTO CAPITAL'!E36&gt;=0,'EP4 PPTO CAPITAL'!E36,0)</f>
        <v>0</v>
      </c>
      <c r="I21" s="0" t="n">
        <v>0</v>
      </c>
      <c r="J21" s="0" t="n">
        <v>0</v>
      </c>
      <c r="K21" s="388" t="n">
        <f aca="false">+H21</f>
        <v>0</v>
      </c>
    </row>
    <row r="22" customFormat="false" ht="13.2" hidden="false" customHeight="false" outlineLevel="0" collapsed="false">
      <c r="A22" s="389" t="n">
        <f aca="false">+'DATOS IDENTIFICATIVOS'!$C$9</f>
        <v>2021</v>
      </c>
      <c r="B22" s="387" t="str">
        <f aca="false">CONCATENATE(MID('DATOS IDENTIFICATIVOS'!$C$10,1,2),"0000")</f>
        <v>980000</v>
      </c>
      <c r="D22" s="387" t="s">
        <v>791</v>
      </c>
      <c r="E22" s="387" t="s">
        <v>823</v>
      </c>
      <c r="H22" s="388" t="n">
        <f aca="false">IF('EP4 PPTO CAPITAL'!E37&gt;=0,'EP4 PPTO CAPITAL'!E37,0)</f>
        <v>0</v>
      </c>
      <c r="I22" s="0" t="n">
        <v>0</v>
      </c>
      <c r="J22" s="0" t="n">
        <v>0</v>
      </c>
      <c r="K22" s="388" t="n">
        <f aca="false">+H22</f>
        <v>0</v>
      </c>
    </row>
    <row r="23" customFormat="false" ht="13.2" hidden="false" customHeight="false" outlineLevel="0" collapsed="false">
      <c r="A23" s="389" t="n">
        <f aca="false">+'DATOS IDENTIFICATIVOS'!$C$9</f>
        <v>2021</v>
      </c>
      <c r="B23" s="387" t="str">
        <f aca="false">CONCATENATE(MID('DATOS IDENTIFICATIVOS'!$C$10,1,2),"0000")</f>
        <v>980000</v>
      </c>
      <c r="D23" s="387" t="s">
        <v>791</v>
      </c>
      <c r="E23" s="387" t="s">
        <v>824</v>
      </c>
      <c r="H23" s="388" t="n">
        <f aca="false">IF('EP4 PPTO CAPITAL'!E38&gt;=0,'EP4 PPTO CAPITAL'!E38,0)</f>
        <v>0</v>
      </c>
      <c r="I23" s="0" t="n">
        <v>0</v>
      </c>
      <c r="J23" s="0" t="n">
        <v>0</v>
      </c>
      <c r="K23" s="388" t="n">
        <f aca="false">+H23</f>
        <v>0</v>
      </c>
    </row>
    <row r="24" customFormat="false" ht="13.2" hidden="false" customHeight="false" outlineLevel="0" collapsed="false">
      <c r="A24" s="389" t="n">
        <f aca="false">+'DATOS IDENTIFICATIVOS'!$C$9</f>
        <v>2021</v>
      </c>
      <c r="B24" s="387" t="str">
        <f aca="false">CONCATENATE(MID('DATOS IDENTIFICATIVOS'!$C$10,1,2),"0000")</f>
        <v>980000</v>
      </c>
      <c r="D24" s="387" t="s">
        <v>791</v>
      </c>
      <c r="E24" s="387" t="s">
        <v>825</v>
      </c>
      <c r="H24" s="388" t="n">
        <f aca="false">IF('EP4 PPTO CAPITAL'!E42&gt;=0,'EP4 PPTO CAPITAL'!E42,0)</f>
        <v>0</v>
      </c>
      <c r="I24" s="0" t="n">
        <v>0</v>
      </c>
      <c r="J24" s="0" t="n">
        <v>0</v>
      </c>
      <c r="K24" s="388" t="n">
        <f aca="false">+H24</f>
        <v>0</v>
      </c>
    </row>
    <row r="25" customFormat="false" ht="13.2" hidden="false" customHeight="false" outlineLevel="0" collapsed="false">
      <c r="A25" s="389" t="n">
        <f aca="false">+'DATOS IDENTIFICATIVOS'!$C$9</f>
        <v>2021</v>
      </c>
      <c r="B25" s="387" t="str">
        <f aca="false">CONCATENATE(MID('DATOS IDENTIFICATIVOS'!$C$10,1,2),"0000")</f>
        <v>980000</v>
      </c>
      <c r="D25" s="387" t="s">
        <v>791</v>
      </c>
      <c r="E25" s="387" t="s">
        <v>826</v>
      </c>
      <c r="H25" s="388" t="n">
        <f aca="false">IF('EP4 PPTO CAPITAL'!E43&gt;=0,'EP4 PPTO CAPITAL'!E43,0)</f>
        <v>0</v>
      </c>
      <c r="I25" s="0" t="n">
        <v>0</v>
      </c>
      <c r="J25" s="0" t="n">
        <v>0</v>
      </c>
      <c r="K25" s="388" t="n">
        <f aca="false">+H25</f>
        <v>0</v>
      </c>
    </row>
    <row r="26" customFormat="false" ht="13.2" hidden="false" customHeight="false" outlineLevel="0" collapsed="false">
      <c r="A26" s="389" t="n">
        <f aca="false">+'DATOS IDENTIFICATIVOS'!$C$9</f>
        <v>2021</v>
      </c>
      <c r="B26" s="387" t="str">
        <f aca="false">CONCATENATE(MID('DATOS IDENTIFICATIVOS'!$C$10,1,2),"0000")</f>
        <v>980000</v>
      </c>
      <c r="D26" s="387" t="s">
        <v>791</v>
      </c>
      <c r="E26" s="387" t="s">
        <v>827</v>
      </c>
      <c r="H26" s="388" t="n">
        <f aca="false">IF('EP4 PPTO CAPITAL'!E44&gt;=0,'EP4 PPTO CAPITAL'!E44,0)</f>
        <v>0</v>
      </c>
      <c r="I26" s="0" t="n">
        <v>0</v>
      </c>
      <c r="J26" s="0" t="n">
        <v>0</v>
      </c>
      <c r="K26" s="388" t="n">
        <f aca="false">+H26</f>
        <v>0</v>
      </c>
    </row>
    <row r="27" customFormat="false" ht="13.2" hidden="false" customHeight="false" outlineLevel="0" collapsed="false">
      <c r="A27" s="389" t="n">
        <f aca="false">+'DATOS IDENTIFICATIVOS'!$C$9</f>
        <v>2021</v>
      </c>
      <c r="B27" s="387" t="str">
        <f aca="false">CONCATENATE(MID('DATOS IDENTIFICATIVOS'!$C$10,1,2),"0000")</f>
        <v>980000</v>
      </c>
      <c r="D27" s="387" t="s">
        <v>791</v>
      </c>
      <c r="E27" s="387" t="s">
        <v>828</v>
      </c>
      <c r="H27" s="388" t="n">
        <f aca="false">IF('EP4 PPTO CAPITAL'!E45&gt;=0,'EP4 PPTO CAPITAL'!E45,0)</f>
        <v>0</v>
      </c>
      <c r="I27" s="0" t="n">
        <v>0</v>
      </c>
      <c r="J27" s="0" t="n">
        <v>0</v>
      </c>
      <c r="K27" s="388" t="n">
        <f aca="false">+H27</f>
        <v>0</v>
      </c>
    </row>
    <row r="28" customFormat="false" ht="13.2" hidden="false" customHeight="false" outlineLevel="0" collapsed="false">
      <c r="A28" s="389" t="n">
        <f aca="false">+'DATOS IDENTIFICATIVOS'!$C$9</f>
        <v>2021</v>
      </c>
      <c r="B28" s="387" t="str">
        <f aca="false">CONCATENATE(MID('DATOS IDENTIFICATIVOS'!$C$10,1,2),"0000")</f>
        <v>980000</v>
      </c>
      <c r="D28" s="387" t="s">
        <v>791</v>
      </c>
      <c r="E28" s="387" t="s">
        <v>829</v>
      </c>
      <c r="H28" s="388" t="n">
        <f aca="false">IF('EP4 PPTO CAPITAL'!E46&gt;=0,'EP4 PPTO CAPITAL'!E46,0)</f>
        <v>0</v>
      </c>
      <c r="I28" s="0" t="n">
        <v>0</v>
      </c>
      <c r="J28" s="0" t="n">
        <v>0</v>
      </c>
      <c r="K28" s="388" t="n">
        <f aca="false">+H28</f>
        <v>0</v>
      </c>
    </row>
    <row r="29" customFormat="false" ht="13.2" hidden="false" customHeight="false" outlineLevel="0" collapsed="false">
      <c r="A29" s="389" t="n">
        <f aca="false">+'DATOS IDENTIFICATIVOS'!$C$9</f>
        <v>2021</v>
      </c>
      <c r="B29" s="387" t="str">
        <f aca="false">CONCATENATE(MID('DATOS IDENTIFICATIVOS'!$C$10,1,2),"0000")</f>
        <v>980000</v>
      </c>
      <c r="D29" s="387" t="s">
        <v>791</v>
      </c>
      <c r="E29" s="387" t="s">
        <v>830</v>
      </c>
      <c r="H29" s="388" t="n">
        <f aca="false">IF('EP4 PPTO CAPITAL'!E47&gt;=0,'EP4 PPTO CAPITAL'!E47,0)</f>
        <v>0</v>
      </c>
      <c r="I29" s="0" t="n">
        <v>0</v>
      </c>
      <c r="J29" s="0" t="n">
        <v>0</v>
      </c>
      <c r="K29" s="388" t="n">
        <f aca="false">+H29</f>
        <v>0</v>
      </c>
    </row>
    <row r="30" customFormat="false" ht="13.2" hidden="false" customHeight="false" outlineLevel="0" collapsed="false">
      <c r="A30" s="389" t="n">
        <f aca="false">+'DATOS IDENTIFICATIVOS'!$C$9</f>
        <v>2021</v>
      </c>
      <c r="B30" s="387" t="str">
        <f aca="false">CONCATENATE(MID('DATOS IDENTIFICATIVOS'!$C$10,1,2),"0000")</f>
        <v>980000</v>
      </c>
      <c r="D30" s="387" t="s">
        <v>791</v>
      </c>
      <c r="E30" s="387" t="s">
        <v>831</v>
      </c>
      <c r="H30" s="388" t="n">
        <f aca="false">IF('EP4 PPTO CAPITAL'!E48&gt;=0,'EP4 PPTO CAPITAL'!E48,0)</f>
        <v>0</v>
      </c>
      <c r="I30" s="0" t="n">
        <v>0</v>
      </c>
      <c r="J30" s="0" t="n">
        <v>0</v>
      </c>
      <c r="K30" s="388" t="n">
        <f aca="false">+H30</f>
        <v>0</v>
      </c>
    </row>
    <row r="31" customFormat="false" ht="13.2" hidden="false" customHeight="false" outlineLevel="0" collapsed="false">
      <c r="A31" s="389" t="n">
        <f aca="false">+'DATOS IDENTIFICATIVOS'!$C$9</f>
        <v>2021</v>
      </c>
      <c r="B31" s="387" t="str">
        <f aca="false">CONCATENATE(MID('DATOS IDENTIFICATIVOS'!$C$10,1,2),"0000")</f>
        <v>980000</v>
      </c>
      <c r="D31" s="387" t="s">
        <v>791</v>
      </c>
      <c r="E31" s="387" t="s">
        <v>832</v>
      </c>
      <c r="H31" s="388" t="n">
        <f aca="false">IF('EP4 PPTO CAPITAL'!E50&gt;=0,'EP4 PPTO CAPITAL'!E50,0)</f>
        <v>0</v>
      </c>
      <c r="I31" s="0" t="n">
        <v>0</v>
      </c>
      <c r="J31" s="0" t="n">
        <v>0</v>
      </c>
      <c r="K31" s="388" t="n">
        <f aca="false">+H31</f>
        <v>0</v>
      </c>
    </row>
    <row r="32" customFormat="false" ht="13.2" hidden="false" customHeight="false" outlineLevel="0" collapsed="false">
      <c r="A32" s="389" t="n">
        <f aca="false">+'DATOS IDENTIFICATIVOS'!$C$9</f>
        <v>2021</v>
      </c>
      <c r="B32" s="387" t="str">
        <f aca="false">CONCATENATE(MID('DATOS IDENTIFICATIVOS'!$C$10,1,2),"0000")</f>
        <v>980000</v>
      </c>
      <c r="D32" s="387" t="s">
        <v>791</v>
      </c>
      <c r="E32" s="387" t="s">
        <v>833</v>
      </c>
      <c r="H32" s="388" t="n">
        <f aca="false">IF('EP4 PPTO CAPITAL'!E51&gt;=0,'EP4 PPTO CAPITAL'!E51,0)</f>
        <v>0</v>
      </c>
      <c r="I32" s="0" t="n">
        <v>0</v>
      </c>
      <c r="J32" s="0" t="n">
        <v>0</v>
      </c>
      <c r="K32" s="388" t="n">
        <f aca="false">+H32</f>
        <v>0</v>
      </c>
    </row>
    <row r="33" customFormat="false" ht="13.2" hidden="false" customHeight="false" outlineLevel="0" collapsed="false">
      <c r="A33" s="389" t="n">
        <f aca="false">+'DATOS IDENTIFICATIVOS'!$C$9</f>
        <v>2021</v>
      </c>
      <c r="B33" s="387" t="str">
        <f aca="false">CONCATENATE(MID('DATOS IDENTIFICATIVOS'!$C$10,1,2),"0000")</f>
        <v>980000</v>
      </c>
      <c r="D33" s="387" t="s">
        <v>791</v>
      </c>
      <c r="E33" s="387" t="s">
        <v>834</v>
      </c>
      <c r="H33" s="388" t="n">
        <f aca="false">IF('EP4 PPTO CAPITAL'!E52&gt;=0,'EP4 PPTO CAPITAL'!E52,0)</f>
        <v>0</v>
      </c>
      <c r="I33" s="0" t="n">
        <v>0</v>
      </c>
      <c r="J33" s="0" t="n">
        <v>0</v>
      </c>
      <c r="K33" s="388" t="n">
        <f aca="false">+H33</f>
        <v>0</v>
      </c>
    </row>
    <row r="34" customFormat="false" ht="13.2" hidden="false" customHeight="false" outlineLevel="0" collapsed="false">
      <c r="A34" s="389" t="n">
        <f aca="false">+'DATOS IDENTIFICATIVOS'!$C$9</f>
        <v>2021</v>
      </c>
      <c r="B34" s="387" t="str">
        <f aca="false">CONCATENATE(MID('DATOS IDENTIFICATIVOS'!$C$10,1,2),"0000")</f>
        <v>980000</v>
      </c>
      <c r="D34" s="387" t="s">
        <v>791</v>
      </c>
      <c r="E34" s="387" t="s">
        <v>835</v>
      </c>
      <c r="H34" s="388" t="n">
        <f aca="false">IF('EP4 PPTO CAPITAL'!E53&gt;=0,'EP4 PPTO CAPITAL'!E53,0)</f>
        <v>0</v>
      </c>
      <c r="I34" s="0" t="n">
        <v>0</v>
      </c>
      <c r="J34" s="0" t="n">
        <v>0</v>
      </c>
      <c r="K34" s="388" t="n">
        <f aca="false">+H34</f>
        <v>0</v>
      </c>
    </row>
    <row r="35" customFormat="false" ht="13.2" hidden="false" customHeight="false" outlineLevel="0" collapsed="false">
      <c r="A35" s="389" t="n">
        <f aca="false">+'DATOS IDENTIFICATIVOS'!$C$9</f>
        <v>2021</v>
      </c>
      <c r="B35" s="387" t="str">
        <f aca="false">CONCATENATE(MID('DATOS IDENTIFICATIVOS'!$C$10,1,2),"0000")</f>
        <v>980000</v>
      </c>
      <c r="D35" s="387" t="s">
        <v>791</v>
      </c>
      <c r="E35" s="387" t="s">
        <v>836</v>
      </c>
      <c r="H35" s="388" t="n">
        <f aca="false">IF('EP4 PPTO CAPITAL'!E54&gt;=0,'EP4 PPTO CAPITAL'!E54,0)</f>
        <v>0</v>
      </c>
      <c r="I35" s="0" t="n">
        <v>0</v>
      </c>
      <c r="J35" s="0" t="n">
        <v>0</v>
      </c>
      <c r="K35" s="388" t="n">
        <f aca="false">+H35</f>
        <v>0</v>
      </c>
    </row>
    <row r="36" customFormat="false" ht="13.2" hidden="false" customHeight="false" outlineLevel="0" collapsed="false">
      <c r="A36" s="389" t="n">
        <f aca="false">+'DATOS IDENTIFICATIVOS'!$C$9</f>
        <v>2021</v>
      </c>
      <c r="B36" s="387" t="str">
        <f aca="false">CONCATENATE(MID('DATOS IDENTIFICATIVOS'!$C$10,1,2),"0000")</f>
        <v>980000</v>
      </c>
      <c r="D36" s="387" t="s">
        <v>791</v>
      </c>
      <c r="E36" s="387" t="s">
        <v>837</v>
      </c>
      <c r="H36" s="388" t="n">
        <f aca="false">IF('EP4 PPTO CAPITAL'!E55&gt;=0,'EP4 PPTO CAPITAL'!E55,0)</f>
        <v>0</v>
      </c>
      <c r="I36" s="0" t="n">
        <v>0</v>
      </c>
      <c r="J36" s="0" t="n">
        <v>0</v>
      </c>
      <c r="K36" s="388" t="n">
        <f aca="false">+H36</f>
        <v>0</v>
      </c>
    </row>
    <row r="37" customFormat="false" ht="13.2" hidden="false" customHeight="false" outlineLevel="0" collapsed="false">
      <c r="A37" s="389" t="n">
        <f aca="false">+'DATOS IDENTIFICATIVOS'!$C$9</f>
        <v>2021</v>
      </c>
      <c r="B37" s="387" t="str">
        <f aca="false">CONCATENATE(MID('DATOS IDENTIFICATIVOS'!$C$10,1,2),"0000")</f>
        <v>980000</v>
      </c>
      <c r="D37" s="387" t="s">
        <v>791</v>
      </c>
      <c r="E37" s="387" t="s">
        <v>838</v>
      </c>
      <c r="H37" s="388" t="n">
        <f aca="false">IF('EP4 PPTO CAPITAL'!E56&gt;=0,'EP4 PPTO CAPITAL'!E56,0)</f>
        <v>0</v>
      </c>
      <c r="I37" s="0" t="n">
        <v>0</v>
      </c>
      <c r="J37" s="0" t="n">
        <v>0</v>
      </c>
      <c r="K37" s="388" t="n">
        <f aca="false">+H37</f>
        <v>0</v>
      </c>
    </row>
    <row r="38" customFormat="false" ht="13.2" hidden="false" customHeight="false" outlineLevel="0" collapsed="false">
      <c r="A38" s="389" t="n">
        <f aca="false">+'DATOS IDENTIFICATIVOS'!$C$9</f>
        <v>2021</v>
      </c>
      <c r="B38" s="387" t="str">
        <f aca="false">CONCATENATE(MID('DATOS IDENTIFICATIVOS'!$C$10,1,2),"0000")</f>
        <v>980000</v>
      </c>
      <c r="D38" s="387" t="s">
        <v>791</v>
      </c>
      <c r="E38" s="387" t="s">
        <v>839</v>
      </c>
      <c r="H38" s="388" t="n">
        <f aca="false">IF('EP4 PPTO CAPITAL'!E60&gt;=0,'EP4 PPTO CAPITAL'!E60,0)</f>
        <v>0</v>
      </c>
      <c r="I38" s="0" t="n">
        <v>0</v>
      </c>
      <c r="J38" s="0" t="n">
        <v>0</v>
      </c>
      <c r="K38" s="388" t="n">
        <f aca="false">+H38</f>
        <v>0</v>
      </c>
    </row>
    <row r="39" customFormat="false" ht="13.2" hidden="false" customHeight="false" outlineLevel="0" collapsed="false">
      <c r="A39" s="389" t="n">
        <f aca="false">+'DATOS IDENTIFICATIVOS'!$C$9</f>
        <v>2021</v>
      </c>
      <c r="B39" s="387" t="str">
        <f aca="false">CONCATENATE(MID('DATOS IDENTIFICATIVOS'!$C$10,1,2),"0000")</f>
        <v>980000</v>
      </c>
      <c r="D39" s="387" t="s">
        <v>791</v>
      </c>
      <c r="E39" s="387" t="s">
        <v>840</v>
      </c>
      <c r="H39" s="388" t="n">
        <f aca="false">IF('EP4 PPTO CAPITAL'!E61&gt;=0,'EP4 PPTO CAPITAL'!E61,0)</f>
        <v>0</v>
      </c>
      <c r="I39" s="0" t="n">
        <v>0</v>
      </c>
      <c r="J39" s="0" t="n">
        <v>0</v>
      </c>
      <c r="K39" s="388" t="n">
        <f aca="false">+H39</f>
        <v>0</v>
      </c>
    </row>
    <row r="40" customFormat="false" ht="13.2" hidden="false" customHeight="false" outlineLevel="0" collapsed="false">
      <c r="A40" s="389" t="n">
        <f aca="false">+'DATOS IDENTIFICATIVOS'!$C$9</f>
        <v>2021</v>
      </c>
      <c r="B40" s="387" t="str">
        <f aca="false">CONCATENATE(MID('DATOS IDENTIFICATIVOS'!$C$10,1,2),"0000")</f>
        <v>980000</v>
      </c>
      <c r="D40" s="387" t="s">
        <v>791</v>
      </c>
      <c r="E40" s="387" t="s">
        <v>841</v>
      </c>
      <c r="H40" s="388" t="n">
        <f aca="false">IF('EP4 PPTO CAPITAL'!E62&gt;=0,'EP4 PPTO CAPITAL'!E62,0)</f>
        <v>0</v>
      </c>
      <c r="I40" s="0" t="n">
        <v>0</v>
      </c>
      <c r="J40" s="0" t="n">
        <v>0</v>
      </c>
      <c r="K40" s="388" t="n">
        <f aca="false">+H40</f>
        <v>0</v>
      </c>
    </row>
    <row r="41" customFormat="false" ht="13.2" hidden="false" customHeight="false" outlineLevel="0" collapsed="false">
      <c r="A41" s="389" t="n">
        <f aca="false">+'DATOS IDENTIFICATIVOS'!$C$9</f>
        <v>2021</v>
      </c>
      <c r="B41" s="387" t="str">
        <f aca="false">CONCATENATE(MID('DATOS IDENTIFICATIVOS'!$C$10,1,2),"0000")</f>
        <v>980000</v>
      </c>
      <c r="D41" s="387" t="s">
        <v>791</v>
      </c>
      <c r="E41" s="387" t="s">
        <v>842</v>
      </c>
      <c r="H41" s="388" t="n">
        <f aca="false">IF('EP4 PPTO CAPITAL'!E63&gt;=0,'EP4 PPTO CAPITAL'!E63,0)</f>
        <v>0</v>
      </c>
      <c r="I41" s="0" t="n">
        <v>0</v>
      </c>
      <c r="J41" s="0" t="n">
        <v>0</v>
      </c>
      <c r="K41" s="388" t="n">
        <f aca="false">+H41</f>
        <v>0</v>
      </c>
    </row>
    <row r="42" customFormat="false" ht="13.2" hidden="false" customHeight="false" outlineLevel="0" collapsed="false">
      <c r="A42" s="389" t="n">
        <f aca="false">+'DATOS IDENTIFICATIVOS'!$C$9</f>
        <v>2021</v>
      </c>
      <c r="B42" s="387" t="str">
        <f aca="false">CONCATENATE(MID('DATOS IDENTIFICATIVOS'!$C$10,1,2),"0000")</f>
        <v>980000</v>
      </c>
      <c r="D42" s="387" t="s">
        <v>791</v>
      </c>
      <c r="E42" s="387" t="s">
        <v>843</v>
      </c>
      <c r="H42" s="388" t="n">
        <f aca="false">IF('EP4 PPTO CAPITAL'!E64&gt;=0,'EP4 PPTO CAPITAL'!E64,0)</f>
        <v>1417987</v>
      </c>
      <c r="I42" s="0" t="n">
        <v>0</v>
      </c>
      <c r="J42" s="0" t="n">
        <v>0</v>
      </c>
      <c r="K42" s="388" t="n">
        <f aca="false">+H42</f>
        <v>1417987</v>
      </c>
    </row>
    <row r="43" customFormat="false" ht="13.2" hidden="false" customHeight="false" outlineLevel="0" collapsed="false">
      <c r="A43" s="389" t="n">
        <f aca="false">+'DATOS IDENTIFICATIVOS'!$C$9</f>
        <v>2021</v>
      </c>
      <c r="B43" s="387" t="str">
        <f aca="false">CONCATENATE(MID('DATOS IDENTIFICATIVOS'!$C$10,1,2),"0000")</f>
        <v>980000</v>
      </c>
      <c r="D43" s="387" t="s">
        <v>791</v>
      </c>
      <c r="E43" s="387" t="s">
        <v>844</v>
      </c>
      <c r="H43" s="388" t="n">
        <f aca="false">IF('EP4 PPTO CAPITAL'!E66&gt;=0,'EP4 PPTO CAPITAL'!E66,0)</f>
        <v>0</v>
      </c>
      <c r="I43" s="0" t="n">
        <v>0</v>
      </c>
      <c r="J43" s="0" t="n">
        <v>0</v>
      </c>
      <c r="K43" s="388" t="n">
        <f aca="false">+H43</f>
        <v>0</v>
      </c>
    </row>
    <row r="44" customFormat="false" ht="13.2" hidden="false" customHeight="false" outlineLevel="0" collapsed="false">
      <c r="A44" s="389" t="n">
        <f aca="false">+'DATOS IDENTIFICATIVOS'!$C$9</f>
        <v>2021</v>
      </c>
      <c r="B44" s="387" t="str">
        <f aca="false">CONCATENATE(MID('DATOS IDENTIFICATIVOS'!$C$10,1,2),"0000")</f>
        <v>980000</v>
      </c>
      <c r="D44" s="387" t="s">
        <v>791</v>
      </c>
      <c r="E44" s="387" t="s">
        <v>845</v>
      </c>
      <c r="H44" s="388" t="n">
        <f aca="false">IF('EP4 PPTO CAPITAL'!E67&gt;=0,'EP4 PPTO CAPITAL'!E67,0)</f>
        <v>0</v>
      </c>
      <c r="I44" s="0" t="n">
        <v>0</v>
      </c>
      <c r="J44" s="0" t="n">
        <v>0</v>
      </c>
      <c r="K44" s="388" t="n">
        <f aca="false">+H44</f>
        <v>0</v>
      </c>
    </row>
    <row r="45" customFormat="false" ht="13.2" hidden="false" customHeight="false" outlineLevel="0" collapsed="false">
      <c r="A45" s="389" t="n">
        <f aca="false">+'DATOS IDENTIFICATIVOS'!$C$9</f>
        <v>2021</v>
      </c>
      <c r="B45" s="387" t="str">
        <f aca="false">CONCATENATE(MID('DATOS IDENTIFICATIVOS'!$C$10,1,2),"0000")</f>
        <v>980000</v>
      </c>
      <c r="D45" s="387" t="s">
        <v>791</v>
      </c>
      <c r="E45" s="387" t="s">
        <v>846</v>
      </c>
      <c r="H45" s="388" t="n">
        <f aca="false">IF('EP4 PPTO CAPITAL'!E69&gt;=0,'EP4 PPTO CAPITAL'!E69,0)</f>
        <v>0</v>
      </c>
      <c r="I45" s="0" t="n">
        <v>0</v>
      </c>
      <c r="J45" s="0" t="n">
        <v>0</v>
      </c>
      <c r="K45" s="388" t="n">
        <f aca="false">+H45</f>
        <v>0</v>
      </c>
    </row>
    <row r="46" customFormat="false" ht="13.2" hidden="false" customHeight="false" outlineLevel="0" collapsed="false">
      <c r="A46" s="389" t="n">
        <f aca="false">+'DATOS IDENTIFICATIVOS'!$C$9</f>
        <v>2021</v>
      </c>
      <c r="B46" s="387" t="str">
        <f aca="false">CONCATENATE(MID('DATOS IDENTIFICATIVOS'!$C$10,1,2),"0000")</f>
        <v>980000</v>
      </c>
      <c r="D46" s="387" t="s">
        <v>791</v>
      </c>
      <c r="E46" s="387" t="s">
        <v>847</v>
      </c>
      <c r="H46" s="388" t="n">
        <f aca="false">IF('EP4 PPTO CAPITAL'!E70&gt;=0,'EP4 PPTO CAPITAL'!E70,0)</f>
        <v>0</v>
      </c>
      <c r="I46" s="0" t="n">
        <v>0</v>
      </c>
      <c r="J46" s="0" t="n">
        <v>0</v>
      </c>
      <c r="K46" s="388" t="n">
        <f aca="false">+H46</f>
        <v>0</v>
      </c>
    </row>
    <row r="47" customFormat="false" ht="13.2" hidden="false" customHeight="false" outlineLevel="0" collapsed="false">
      <c r="A47" s="389" t="n">
        <f aca="false">+'DATOS IDENTIFICATIVOS'!$C$9</f>
        <v>2021</v>
      </c>
      <c r="B47" s="387" t="str">
        <f aca="false">CONCATENATE(MID('DATOS IDENTIFICATIVOS'!$C$10,1,2),"0000")</f>
        <v>980000</v>
      </c>
      <c r="D47" s="387" t="s">
        <v>791</v>
      </c>
      <c r="E47" s="387" t="s">
        <v>848</v>
      </c>
      <c r="H47" s="388" t="n">
        <f aca="false">IF('EP4 PPTO CAPITAL'!E73&gt;=0,'EP4 PPTO CAPITAL'!E73,0)</f>
        <v>0</v>
      </c>
      <c r="I47" s="0" t="n">
        <v>0</v>
      </c>
      <c r="J47" s="0" t="n">
        <v>0</v>
      </c>
      <c r="K47" s="388" t="n">
        <f aca="false">+H47</f>
        <v>0</v>
      </c>
    </row>
    <row r="48" customFormat="false" ht="13.2" hidden="false" customHeight="false" outlineLevel="0" collapsed="false">
      <c r="A48" s="389" t="n">
        <f aca="false">+'DATOS IDENTIFICATIVOS'!$C$9</f>
        <v>2021</v>
      </c>
      <c r="B48" s="387" t="str">
        <f aca="false">CONCATENATE(MID('DATOS IDENTIFICATIVOS'!$C$10,1,2),"0000")</f>
        <v>980000</v>
      </c>
      <c r="D48" s="387" t="s">
        <v>791</v>
      </c>
      <c r="E48" s="387" t="s">
        <v>849</v>
      </c>
      <c r="H48" s="388" t="n">
        <f aca="false">IF('EP4 PPTO CAPITAL'!E76&gt;=0,'EP4 PPTO CAPITAL'!E76,0)</f>
        <v>303976</v>
      </c>
      <c r="I48" s="0" t="n">
        <v>0</v>
      </c>
      <c r="J48" s="0" t="n">
        <v>0</v>
      </c>
      <c r="K48" s="388" t="n">
        <f aca="false">+H48</f>
        <v>303976</v>
      </c>
    </row>
    <row r="49" customFormat="false" ht="13.2" hidden="false" customHeight="false" outlineLevel="0" collapsed="false">
      <c r="A49" s="389" t="n">
        <f aca="false">+'DATOS IDENTIFICATIVOS'!$C$9</f>
        <v>2021</v>
      </c>
      <c r="B49" s="387" t="str">
        <f aca="false">CONCATENATE(MID('DATOS IDENTIFICATIVOS'!$C$10,1,2),"0000")</f>
        <v>980000</v>
      </c>
      <c r="D49" s="387" t="s">
        <v>791</v>
      </c>
      <c r="E49" s="387" t="s">
        <v>850</v>
      </c>
      <c r="H49" s="388" t="n">
        <f aca="false">IF('EP4 PPTO CAPITAL'!E78&gt;=0,'EP4 PPTO CAPITAL'!E78,0)</f>
        <v>219602</v>
      </c>
      <c r="I49" s="0" t="n">
        <v>0</v>
      </c>
      <c r="J49" s="0" t="n">
        <v>0</v>
      </c>
      <c r="K49" s="388" t="n">
        <f aca="false">+H49</f>
        <v>219602</v>
      </c>
    </row>
    <row r="50" customFormat="false" ht="13.2" hidden="false" customHeight="false" outlineLevel="0" collapsed="false">
      <c r="A50" s="389" t="n">
        <f aca="false">+'DATOS IDENTIFICATIVOS'!$C$9</f>
        <v>2021</v>
      </c>
      <c r="B50" s="387" t="str">
        <f aca="false">CONCATENATE(MID('DATOS IDENTIFICATIVOS'!$C$10,1,2),"0000")</f>
        <v>980000</v>
      </c>
      <c r="D50" s="387" t="s">
        <v>791</v>
      </c>
      <c r="E50" s="387" t="s">
        <v>851</v>
      </c>
      <c r="H50" s="388" t="n">
        <f aca="false">IF('EP3PRESUPUESTO EXPLOTACION'!E13&gt;=0,'EP3PRESUPUESTO EXPLOTACION'!E13,0)</f>
        <v>0</v>
      </c>
      <c r="I50" s="0" t="n">
        <v>0</v>
      </c>
      <c r="J50" s="0" t="n">
        <v>0</v>
      </c>
      <c r="K50" s="388" t="n">
        <f aca="false">+H50</f>
        <v>0</v>
      </c>
    </row>
    <row r="51" customFormat="false" ht="13.2" hidden="false" customHeight="false" outlineLevel="0" collapsed="false">
      <c r="A51" s="389" t="n">
        <f aca="false">+'DATOS IDENTIFICATIVOS'!$C$9</f>
        <v>2021</v>
      </c>
      <c r="B51" s="387" t="str">
        <f aca="false">CONCATENATE(MID('DATOS IDENTIFICATIVOS'!$C$10,1,2),"0000")</f>
        <v>980000</v>
      </c>
      <c r="D51" s="387" t="s">
        <v>791</v>
      </c>
      <c r="E51" s="387" t="s">
        <v>852</v>
      </c>
      <c r="H51" s="388" t="n">
        <f aca="false">IF('EP3PRESUPUESTO EXPLOTACION'!E14&gt;=0,'EP3PRESUPUESTO EXPLOTACION'!E14,0)</f>
        <v>1604852</v>
      </c>
      <c r="I51" s="0" t="n">
        <v>0</v>
      </c>
      <c r="J51" s="0" t="n">
        <v>0</v>
      </c>
      <c r="K51" s="388" t="n">
        <f aca="false">+H51</f>
        <v>1604852</v>
      </c>
    </row>
    <row r="52" customFormat="false" ht="13.2" hidden="false" customHeight="false" outlineLevel="0" collapsed="false">
      <c r="A52" s="389" t="n">
        <f aca="false">+'DATOS IDENTIFICATIVOS'!$C$9</f>
        <v>2021</v>
      </c>
      <c r="B52" s="387" t="str">
        <f aca="false">CONCATENATE(MID('DATOS IDENTIFICATIVOS'!$C$10,1,2),"0000")</f>
        <v>980000</v>
      </c>
      <c r="D52" s="387" t="s">
        <v>791</v>
      </c>
      <c r="E52" s="387" t="s">
        <v>853</v>
      </c>
      <c r="H52" s="388" t="n">
        <f aca="false">IF('EP3PRESUPUESTO EXPLOTACION'!E16&gt;=0,'EP3PRESUPUESTO EXPLOTACION'!E16,0)</f>
        <v>0</v>
      </c>
      <c r="I52" s="0" t="n">
        <v>0</v>
      </c>
      <c r="J52" s="0" t="n">
        <v>0</v>
      </c>
      <c r="K52" s="388" t="n">
        <f aca="false">+H52</f>
        <v>0</v>
      </c>
    </row>
    <row r="53" customFormat="false" ht="13.2" hidden="false" customHeight="false" outlineLevel="0" collapsed="false">
      <c r="A53" s="389" t="n">
        <f aca="false">+'DATOS IDENTIFICATIVOS'!$C$9</f>
        <v>2021</v>
      </c>
      <c r="B53" s="387" t="str">
        <f aca="false">CONCATENATE(MID('DATOS IDENTIFICATIVOS'!$C$10,1,2),"0000")</f>
        <v>980000</v>
      </c>
      <c r="D53" s="387" t="s">
        <v>791</v>
      </c>
      <c r="E53" s="387" t="s">
        <v>854</v>
      </c>
      <c r="H53" s="388" t="n">
        <f aca="false">IF('EP3PRESUPUESTO EXPLOTACION'!E18&gt;=0,'EP3PRESUPUESTO EXPLOTACION'!E18,0)</f>
        <v>0</v>
      </c>
      <c r="I53" s="0" t="n">
        <v>0</v>
      </c>
      <c r="J53" s="0" t="n">
        <v>0</v>
      </c>
      <c r="K53" s="388" t="n">
        <f aca="false">+H53</f>
        <v>0</v>
      </c>
    </row>
    <row r="54" customFormat="false" ht="13.2" hidden="false" customHeight="false" outlineLevel="0" collapsed="false">
      <c r="A54" s="389" t="n">
        <f aca="false">+'DATOS IDENTIFICATIVOS'!$C$9</f>
        <v>2021</v>
      </c>
      <c r="B54" s="387" t="str">
        <f aca="false">CONCATENATE(MID('DATOS IDENTIFICATIVOS'!$C$10,1,2),"0000")</f>
        <v>980000</v>
      </c>
      <c r="D54" s="387" t="s">
        <v>791</v>
      </c>
      <c r="E54" s="387" t="s">
        <v>855</v>
      </c>
      <c r="H54" s="388" t="n">
        <f aca="false">IF('EP3PRESUPUESTO EXPLOTACION'!E20&gt;=0,'EP3PRESUPUESTO EXPLOTACION'!E20,0)</f>
        <v>0</v>
      </c>
      <c r="I54" s="0" t="n">
        <v>0</v>
      </c>
      <c r="J54" s="0" t="n">
        <v>0</v>
      </c>
      <c r="K54" s="388" t="n">
        <f aca="false">+H54</f>
        <v>0</v>
      </c>
    </row>
    <row r="55" customFormat="false" ht="13.2" hidden="false" customHeight="false" outlineLevel="0" collapsed="false">
      <c r="A55" s="389" t="n">
        <f aca="false">+'DATOS IDENTIFICATIVOS'!$C$9</f>
        <v>2021</v>
      </c>
      <c r="B55" s="387" t="str">
        <f aca="false">CONCATENATE(MID('DATOS IDENTIFICATIVOS'!$C$10,1,2),"0000")</f>
        <v>980000</v>
      </c>
      <c r="D55" s="387" t="s">
        <v>791</v>
      </c>
      <c r="E55" s="387" t="s">
        <v>856</v>
      </c>
      <c r="H55" s="388" t="n">
        <f aca="false">IF('EP3PRESUPUESTO EXPLOTACION'!E21&gt;=0,'EP3PRESUPUESTO EXPLOTACION'!E21,0)</f>
        <v>0</v>
      </c>
      <c r="I55" s="0" t="n">
        <v>0</v>
      </c>
      <c r="J55" s="0" t="n">
        <v>0</v>
      </c>
      <c r="K55" s="388" t="n">
        <f aca="false">+H55</f>
        <v>0</v>
      </c>
    </row>
    <row r="56" customFormat="false" ht="13.2" hidden="false" customHeight="false" outlineLevel="0" collapsed="false">
      <c r="A56" s="389" t="n">
        <f aca="false">+'DATOS IDENTIFICATIVOS'!$C$9</f>
        <v>2021</v>
      </c>
      <c r="B56" s="387" t="str">
        <f aca="false">CONCATENATE(MID('DATOS IDENTIFICATIVOS'!$C$10,1,2),"0000")</f>
        <v>980000</v>
      </c>
      <c r="D56" s="387" t="s">
        <v>791</v>
      </c>
      <c r="E56" s="387" t="s">
        <v>857</v>
      </c>
      <c r="H56" s="388" t="n">
        <f aca="false">IF('EP3PRESUPUESTO EXPLOTACION'!E22&gt;=0,'EP3PRESUPUESTO EXPLOTACION'!E22,0)</f>
        <v>0</v>
      </c>
      <c r="I56" s="0" t="n">
        <v>0</v>
      </c>
      <c r="J56" s="0" t="n">
        <v>0</v>
      </c>
      <c r="K56" s="388" t="n">
        <f aca="false">+H56</f>
        <v>0</v>
      </c>
    </row>
    <row r="57" customFormat="false" ht="13.2" hidden="false" customHeight="false" outlineLevel="0" collapsed="false">
      <c r="A57" s="389" t="n">
        <f aca="false">+'DATOS IDENTIFICATIVOS'!$C$9</f>
        <v>2021</v>
      </c>
      <c r="B57" s="387" t="str">
        <f aca="false">CONCATENATE(MID('DATOS IDENTIFICATIVOS'!$C$10,1,2),"0000")</f>
        <v>980000</v>
      </c>
      <c r="D57" s="387" t="s">
        <v>791</v>
      </c>
      <c r="E57" s="387" t="s">
        <v>858</v>
      </c>
      <c r="H57" s="388" t="n">
        <f aca="false">IF('EP3PRESUPUESTO EXPLOTACION'!E23&gt;=0,'EP3PRESUPUESTO EXPLOTACION'!E23,0)</f>
        <v>0</v>
      </c>
      <c r="I57" s="0" t="n">
        <v>0</v>
      </c>
      <c r="J57" s="0" t="n">
        <v>0</v>
      </c>
      <c r="K57" s="388" t="n">
        <f aca="false">+H57</f>
        <v>0</v>
      </c>
    </row>
    <row r="58" customFormat="false" ht="13.2" hidden="false" customHeight="false" outlineLevel="0" collapsed="false">
      <c r="A58" s="389" t="n">
        <f aca="false">+'DATOS IDENTIFICATIVOS'!$C$9</f>
        <v>2021</v>
      </c>
      <c r="B58" s="387" t="str">
        <f aca="false">CONCATENATE(MID('DATOS IDENTIFICATIVOS'!$C$10,1,2),"0000")</f>
        <v>980000</v>
      </c>
      <c r="D58" s="387" t="s">
        <v>791</v>
      </c>
      <c r="E58" s="387" t="s">
        <v>859</v>
      </c>
      <c r="H58" s="388" t="n">
        <f aca="false">IF('EP3PRESUPUESTO EXPLOTACION'!E25&gt;=0,'EP3PRESUPUESTO EXPLOTACION'!E25,0)</f>
        <v>239993</v>
      </c>
      <c r="I58" s="0" t="n">
        <v>0</v>
      </c>
      <c r="J58" s="0" t="n">
        <v>0</v>
      </c>
      <c r="K58" s="388" t="n">
        <f aca="false">+H58</f>
        <v>239993</v>
      </c>
    </row>
    <row r="59" customFormat="false" ht="13.2" hidden="false" customHeight="false" outlineLevel="0" collapsed="false">
      <c r="A59" s="389" t="n">
        <f aca="false">+'DATOS IDENTIFICATIVOS'!$C$9</f>
        <v>2021</v>
      </c>
      <c r="B59" s="387" t="str">
        <f aca="false">CONCATENATE(MID('DATOS IDENTIFICATIVOS'!$C$10,1,2),"0000")</f>
        <v>980000</v>
      </c>
      <c r="D59" s="387" t="s">
        <v>791</v>
      </c>
      <c r="E59" s="387" t="s">
        <v>860</v>
      </c>
      <c r="H59" s="388" t="n">
        <f aca="false">IF('EP3PRESUPUESTO EXPLOTACION'!E26&gt;=0,'EP3PRESUPUESTO EXPLOTACION'!E26,0)</f>
        <v>8370195</v>
      </c>
      <c r="I59" s="0" t="n">
        <v>0</v>
      </c>
      <c r="J59" s="0" t="n">
        <v>0</v>
      </c>
      <c r="K59" s="388" t="n">
        <f aca="false">+H59</f>
        <v>8370195</v>
      </c>
    </row>
    <row r="60" customFormat="false" ht="13.2" hidden="false" customHeight="false" outlineLevel="0" collapsed="false">
      <c r="A60" s="389" t="n">
        <f aca="false">+'DATOS IDENTIFICATIVOS'!$C$9</f>
        <v>2021</v>
      </c>
      <c r="B60" s="387" t="str">
        <f aca="false">CONCATENATE(MID('DATOS IDENTIFICATIVOS'!$C$10,1,2),"0000")</f>
        <v>980000</v>
      </c>
      <c r="D60" s="387" t="s">
        <v>791</v>
      </c>
      <c r="E60" s="387" t="s">
        <v>861</v>
      </c>
      <c r="H60" s="388" t="n">
        <f aca="false">IF('EP3PRESUPUESTO EXPLOTACION'!E28&gt;=0,'EP3PRESUPUESTO EXPLOTACION'!E28,0)</f>
        <v>0</v>
      </c>
      <c r="I60" s="0" t="n">
        <v>0</v>
      </c>
      <c r="J60" s="0" t="n">
        <v>0</v>
      </c>
      <c r="K60" s="388" t="n">
        <f aca="false">+H60</f>
        <v>0</v>
      </c>
    </row>
    <row r="61" customFormat="false" ht="13.2" hidden="false" customHeight="false" outlineLevel="0" collapsed="false">
      <c r="A61" s="389" t="n">
        <f aca="false">+'DATOS IDENTIFICATIVOS'!$C$9</f>
        <v>2021</v>
      </c>
      <c r="B61" s="387" t="str">
        <f aca="false">CONCATENATE(MID('DATOS IDENTIFICATIVOS'!$C$10,1,2),"0000")</f>
        <v>980000</v>
      </c>
      <c r="D61" s="387" t="s">
        <v>791</v>
      </c>
      <c r="E61" s="387" t="s">
        <v>862</v>
      </c>
      <c r="H61" s="388" t="n">
        <f aca="false">IF('EP3PRESUPUESTO EXPLOTACION'!E29&gt;=0,'EP3PRESUPUESTO EXPLOTACION'!E29,0)</f>
        <v>0</v>
      </c>
      <c r="I61" s="0" t="n">
        <v>0</v>
      </c>
      <c r="J61" s="0" t="n">
        <v>0</v>
      </c>
      <c r="K61" s="388" t="n">
        <f aca="false">+H61</f>
        <v>0</v>
      </c>
    </row>
    <row r="62" customFormat="false" ht="13.2" hidden="false" customHeight="false" outlineLevel="0" collapsed="false">
      <c r="A62" s="389" t="n">
        <f aca="false">+'DATOS IDENTIFICATIVOS'!$C$9</f>
        <v>2021</v>
      </c>
      <c r="B62" s="387" t="str">
        <f aca="false">CONCATENATE(MID('DATOS IDENTIFICATIVOS'!$C$10,1,2),"0000")</f>
        <v>980000</v>
      </c>
      <c r="D62" s="387" t="s">
        <v>791</v>
      </c>
      <c r="E62" s="387" t="s">
        <v>863</v>
      </c>
      <c r="H62" s="388" t="n">
        <f aca="false">IF('EP3PRESUPUESTO EXPLOTACION'!E30&gt;=0,'EP3PRESUPUESTO EXPLOTACION'!E30,0)</f>
        <v>0</v>
      </c>
      <c r="I62" s="0" t="n">
        <v>0</v>
      </c>
      <c r="J62" s="0" t="n">
        <v>0</v>
      </c>
      <c r="K62" s="388" t="n">
        <f aca="false">+H62</f>
        <v>0</v>
      </c>
    </row>
    <row r="63" customFormat="false" ht="13.2" hidden="false" customHeight="false" outlineLevel="0" collapsed="false">
      <c r="A63" s="389" t="n">
        <f aca="false">+'DATOS IDENTIFICATIVOS'!$C$9</f>
        <v>2021</v>
      </c>
      <c r="B63" s="387" t="str">
        <f aca="false">CONCATENATE(MID('DATOS IDENTIFICATIVOS'!$C$10,1,2),"0000")</f>
        <v>980000</v>
      </c>
      <c r="D63" s="387" t="s">
        <v>791</v>
      </c>
      <c r="E63" s="387" t="s">
        <v>864</v>
      </c>
      <c r="H63" s="388" t="n">
        <f aca="false">IF('EP3PRESUPUESTO EXPLOTACION'!E31&gt;=0,'EP3PRESUPUESTO EXPLOTACION'!E31,0)</f>
        <v>0</v>
      </c>
      <c r="I63" s="0" t="n">
        <v>0</v>
      </c>
      <c r="J63" s="0" t="n">
        <v>0</v>
      </c>
      <c r="K63" s="388" t="n">
        <f aca="false">+H63</f>
        <v>0</v>
      </c>
    </row>
    <row r="64" customFormat="false" ht="13.2" hidden="false" customHeight="false" outlineLevel="0" collapsed="false">
      <c r="A64" s="389" t="n">
        <f aca="false">+'DATOS IDENTIFICATIVOS'!$C$9</f>
        <v>2021</v>
      </c>
      <c r="B64" s="387" t="str">
        <f aca="false">CONCATENATE(MID('DATOS IDENTIFICATIVOS'!$C$10,1,2),"0000")</f>
        <v>980000</v>
      </c>
      <c r="D64" s="387" t="s">
        <v>791</v>
      </c>
      <c r="E64" s="387" t="s">
        <v>865</v>
      </c>
      <c r="H64" s="388" t="n">
        <f aca="false">IF('EP3PRESUPUESTO EXPLOTACION'!E33&gt;=0,'EP3PRESUPUESTO EXPLOTACION'!E33,0)</f>
        <v>0</v>
      </c>
      <c r="I64" s="0" t="n">
        <v>0</v>
      </c>
      <c r="J64" s="0" t="n">
        <v>0</v>
      </c>
      <c r="K64" s="388" t="n">
        <f aca="false">+H64</f>
        <v>0</v>
      </c>
    </row>
    <row r="65" customFormat="false" ht="13.2" hidden="false" customHeight="false" outlineLevel="0" collapsed="false">
      <c r="A65" s="389" t="n">
        <f aca="false">+'DATOS IDENTIFICATIVOS'!$C$9</f>
        <v>2021</v>
      </c>
      <c r="B65" s="387" t="str">
        <f aca="false">CONCATENATE(MID('DATOS IDENTIFICATIVOS'!$C$10,1,2),"0000")</f>
        <v>980000</v>
      </c>
      <c r="D65" s="387" t="s">
        <v>791</v>
      </c>
      <c r="E65" s="387" t="s">
        <v>866</v>
      </c>
      <c r="H65" s="388" t="n">
        <f aca="false">IF('EP3PRESUPUESTO EXPLOTACION'!E34&gt;=0,'EP3PRESUPUESTO EXPLOTACION'!E34,0)</f>
        <v>0</v>
      </c>
      <c r="I65" s="0" t="n">
        <v>0</v>
      </c>
      <c r="J65" s="0" t="n">
        <v>0</v>
      </c>
      <c r="K65" s="388" t="n">
        <f aca="false">+H65</f>
        <v>0</v>
      </c>
    </row>
    <row r="66" customFormat="false" ht="13.2" hidden="false" customHeight="false" outlineLevel="0" collapsed="false">
      <c r="A66" s="389" t="n">
        <f aca="false">+'DATOS IDENTIFICATIVOS'!$C$9</f>
        <v>2021</v>
      </c>
      <c r="B66" s="387" t="str">
        <f aca="false">CONCATENATE(MID('DATOS IDENTIFICATIVOS'!$C$10,1,2),"0000")</f>
        <v>980000</v>
      </c>
      <c r="D66" s="387" t="s">
        <v>791</v>
      </c>
      <c r="E66" s="387" t="s">
        <v>867</v>
      </c>
      <c r="H66" s="388" t="n">
        <f aca="false">IF('EP3PRESUPUESTO EXPLOTACION'!E35&gt;=0,'EP3PRESUPUESTO EXPLOTACION'!E35,0)</f>
        <v>0</v>
      </c>
      <c r="I66" s="0" t="n">
        <v>0</v>
      </c>
      <c r="J66" s="0" t="n">
        <v>0</v>
      </c>
      <c r="K66" s="388" t="n">
        <f aca="false">+H66</f>
        <v>0</v>
      </c>
    </row>
    <row r="67" customFormat="false" ht="13.2" hidden="false" customHeight="false" outlineLevel="0" collapsed="false">
      <c r="A67" s="389" t="n">
        <f aca="false">+'DATOS IDENTIFICATIVOS'!$C$9</f>
        <v>2021</v>
      </c>
      <c r="B67" s="387" t="str">
        <f aca="false">CONCATENATE(MID('DATOS IDENTIFICATIVOS'!$C$10,1,2),"0000")</f>
        <v>980000</v>
      </c>
      <c r="D67" s="387" t="s">
        <v>791</v>
      </c>
      <c r="E67" s="387" t="s">
        <v>868</v>
      </c>
      <c r="H67" s="388" t="n">
        <f aca="false">IF('EP3PRESUPUESTO EXPLOTACION'!E36&gt;=0,'EP3PRESUPUESTO EXPLOTACION'!E36,0)</f>
        <v>0</v>
      </c>
      <c r="I67" s="0" t="n">
        <v>0</v>
      </c>
      <c r="J67" s="0" t="n">
        <v>0</v>
      </c>
      <c r="K67" s="388" t="n">
        <f aca="false">+H67</f>
        <v>0</v>
      </c>
    </row>
    <row r="68" customFormat="false" ht="13.2" hidden="false" customHeight="false" outlineLevel="0" collapsed="false">
      <c r="A68" s="389" t="n">
        <f aca="false">+'DATOS IDENTIFICATIVOS'!$C$9</f>
        <v>2021</v>
      </c>
      <c r="B68" s="387" t="str">
        <f aca="false">CONCATENATE(MID('DATOS IDENTIFICATIVOS'!$C$10,1,2),"0000")</f>
        <v>980000</v>
      </c>
      <c r="D68" s="387" t="s">
        <v>791</v>
      </c>
      <c r="E68" s="387" t="s">
        <v>869</v>
      </c>
      <c r="H68" s="388" t="n">
        <f aca="false">IF('EP3PRESUPUESTO EXPLOTACION'!E38&gt;=0,'EP3PRESUPUESTO EXPLOTACION'!E38,0)</f>
        <v>0</v>
      </c>
      <c r="I68" s="0" t="n">
        <v>0</v>
      </c>
      <c r="J68" s="0" t="n">
        <v>0</v>
      </c>
      <c r="K68" s="388" t="n">
        <f aca="false">+H68</f>
        <v>0</v>
      </c>
    </row>
    <row r="69" customFormat="false" ht="13.2" hidden="false" customHeight="false" outlineLevel="0" collapsed="false">
      <c r="A69" s="389" t="n">
        <f aca="false">+'DATOS IDENTIFICATIVOS'!$C$9</f>
        <v>2021</v>
      </c>
      <c r="B69" s="387" t="str">
        <f aca="false">CONCATENATE(MID('DATOS IDENTIFICATIVOS'!$C$10,1,2),"0000")</f>
        <v>980000</v>
      </c>
      <c r="D69" s="387" t="s">
        <v>791</v>
      </c>
      <c r="E69" s="387" t="s">
        <v>870</v>
      </c>
      <c r="H69" s="388" t="n">
        <f aca="false">IF('EP3PRESUPUESTO EXPLOTACION'!E40&gt;=0,'EP3PRESUPUESTO EXPLOTACION'!E40,0)</f>
        <v>582272</v>
      </c>
      <c r="I69" s="0" t="n">
        <v>0</v>
      </c>
      <c r="J69" s="0" t="n">
        <v>0</v>
      </c>
      <c r="K69" s="388" t="n">
        <f aca="false">+H69</f>
        <v>582272</v>
      </c>
    </row>
    <row r="70" customFormat="false" ht="13.2" hidden="false" customHeight="false" outlineLevel="0" collapsed="false">
      <c r="A70" s="389" t="n">
        <f aca="false">+'DATOS IDENTIFICATIVOS'!$C$9</f>
        <v>2021</v>
      </c>
      <c r="B70" s="387" t="str">
        <f aca="false">CONCATENATE(MID('DATOS IDENTIFICATIVOS'!$C$10,1,2),"0000")</f>
        <v>980000</v>
      </c>
      <c r="D70" s="387" t="s">
        <v>791</v>
      </c>
      <c r="E70" s="387" t="s">
        <v>871</v>
      </c>
      <c r="H70" s="388" t="n">
        <f aca="false">IF('EP3PRESUPUESTO EXPLOTACION'!E42&gt;=0,'EP3PRESUPUESTO EXPLOTACION'!E42,0)</f>
        <v>0</v>
      </c>
      <c r="I70" s="0" t="n">
        <v>0</v>
      </c>
      <c r="J70" s="0" t="n">
        <v>0</v>
      </c>
      <c r="K70" s="388" t="n">
        <f aca="false">+H70</f>
        <v>0</v>
      </c>
    </row>
    <row r="71" customFormat="false" ht="13.2" hidden="false" customHeight="false" outlineLevel="0" collapsed="false">
      <c r="A71" s="389" t="n">
        <f aca="false">+'DATOS IDENTIFICATIVOS'!$C$9</f>
        <v>2021</v>
      </c>
      <c r="B71" s="387" t="str">
        <f aca="false">CONCATENATE(MID('DATOS IDENTIFICATIVOS'!$C$10,1,2),"0000")</f>
        <v>980000</v>
      </c>
      <c r="D71" s="387" t="s">
        <v>791</v>
      </c>
      <c r="E71" s="387" t="s">
        <v>872</v>
      </c>
      <c r="H71" s="388" t="n">
        <f aca="false">IF('EP3PRESUPUESTO EXPLOTACION'!E44&gt;=0,'EP3PRESUPUESTO EXPLOTACION'!E44,0)</f>
        <v>0</v>
      </c>
      <c r="I71" s="0" t="n">
        <v>0</v>
      </c>
      <c r="J71" s="0" t="n">
        <v>0</v>
      </c>
      <c r="K71" s="388" t="n">
        <f aca="false">+H71</f>
        <v>0</v>
      </c>
    </row>
    <row r="72" customFormat="false" ht="13.2" hidden="false" customHeight="false" outlineLevel="0" collapsed="false">
      <c r="A72" s="389" t="n">
        <f aca="false">+'DATOS IDENTIFICATIVOS'!$C$9</f>
        <v>2021</v>
      </c>
      <c r="B72" s="387" t="str">
        <f aca="false">CONCATENATE(MID('DATOS IDENTIFICATIVOS'!$C$10,1,2),"0000")</f>
        <v>980000</v>
      </c>
      <c r="D72" s="387" t="s">
        <v>791</v>
      </c>
      <c r="E72" s="387" t="s">
        <v>873</v>
      </c>
      <c r="H72" s="388" t="n">
        <f aca="false">IF('EP3PRESUPUESTO EXPLOTACION'!E45&gt;=0,'EP3PRESUPUESTO EXPLOTACION'!E45,0)</f>
        <v>0</v>
      </c>
      <c r="I72" s="0" t="n">
        <v>0</v>
      </c>
      <c r="J72" s="0" t="n">
        <v>0</v>
      </c>
      <c r="K72" s="388" t="n">
        <f aca="false">+H72</f>
        <v>0</v>
      </c>
    </row>
    <row r="73" customFormat="false" ht="13.2" hidden="false" customHeight="false" outlineLevel="0" collapsed="false">
      <c r="A73" s="389" t="n">
        <f aca="false">+'DATOS IDENTIFICATIVOS'!$C$9</f>
        <v>2021</v>
      </c>
      <c r="B73" s="387" t="str">
        <f aca="false">CONCATENATE(MID('DATOS IDENTIFICATIVOS'!$C$10,1,2),"0000")</f>
        <v>980000</v>
      </c>
      <c r="D73" s="387" t="s">
        <v>791</v>
      </c>
      <c r="E73" s="387" t="s">
        <v>874</v>
      </c>
      <c r="H73" s="388" t="n">
        <f aca="false">IF('EP3PRESUPUESTO EXPLOTACION'!E47&gt;=0,'EP3PRESUPUESTO EXPLOTACION'!E47,0)</f>
        <v>0</v>
      </c>
      <c r="I73" s="0" t="n">
        <v>0</v>
      </c>
      <c r="J73" s="0" t="n">
        <v>0</v>
      </c>
      <c r="K73" s="388" t="n">
        <f aca="false">+H73</f>
        <v>0</v>
      </c>
    </row>
    <row r="74" customFormat="false" ht="13.2" hidden="false" customHeight="false" outlineLevel="0" collapsed="false">
      <c r="A74" s="389" t="n">
        <f aca="false">+'DATOS IDENTIFICATIVOS'!$C$9</f>
        <v>2021</v>
      </c>
      <c r="B74" s="387" t="str">
        <f aca="false">CONCATENATE(MID('DATOS IDENTIFICATIVOS'!$C$10,1,2),"0000")</f>
        <v>980000</v>
      </c>
      <c r="D74" s="387" t="s">
        <v>791</v>
      </c>
      <c r="E74" s="387" t="s">
        <v>875</v>
      </c>
      <c r="H74" s="388" t="n">
        <f aca="false">IF('EP3PRESUPUESTO EXPLOTACION'!E49&gt;=0,'EP3PRESUPUESTO EXPLOTACION'!E49,0)</f>
        <v>0</v>
      </c>
      <c r="I74" s="0" t="n">
        <v>0</v>
      </c>
      <c r="J74" s="0" t="n">
        <v>0</v>
      </c>
      <c r="K74" s="388" t="n">
        <f aca="false">+H74</f>
        <v>0</v>
      </c>
    </row>
    <row r="75" customFormat="false" ht="13.2" hidden="false" customHeight="false" outlineLevel="0" collapsed="false">
      <c r="A75" s="389" t="n">
        <f aca="false">+'DATOS IDENTIFICATIVOS'!$C$9</f>
        <v>2021</v>
      </c>
      <c r="B75" s="387" t="str">
        <f aca="false">CONCATENATE(MID('DATOS IDENTIFICATIVOS'!$C$10,1,2),"0000")</f>
        <v>980000</v>
      </c>
      <c r="D75" s="387" t="s">
        <v>791</v>
      </c>
      <c r="E75" s="387" t="s">
        <v>876</v>
      </c>
      <c r="H75" s="388" t="n">
        <f aca="false">IF('EP3PRESUPUESTO EXPLOTACION'!E52&gt;=0,'EP3PRESUPUESTO EXPLOTACION'!E52,0)</f>
        <v>0</v>
      </c>
      <c r="I75" s="0" t="n">
        <v>0</v>
      </c>
      <c r="J75" s="0" t="n">
        <v>0</v>
      </c>
      <c r="K75" s="388" t="n">
        <f aca="false">+H75</f>
        <v>0</v>
      </c>
    </row>
    <row r="76" customFormat="false" ht="13.2" hidden="false" customHeight="false" outlineLevel="0" collapsed="false">
      <c r="A76" s="389" t="n">
        <f aca="false">+'DATOS IDENTIFICATIVOS'!$C$9</f>
        <v>2021</v>
      </c>
      <c r="B76" s="387" t="str">
        <f aca="false">CONCATENATE(MID('DATOS IDENTIFICATIVOS'!$C$10,1,2),"0000")</f>
        <v>980000</v>
      </c>
      <c r="D76" s="387" t="s">
        <v>791</v>
      </c>
      <c r="E76" s="387" t="s">
        <v>877</v>
      </c>
      <c r="H76" s="388" t="n">
        <f aca="false">IF('EP3PRESUPUESTO EXPLOTACION'!E53&gt;=0,'EP3PRESUPUESTO EXPLOTACION'!E53,0)</f>
        <v>367469</v>
      </c>
      <c r="I76" s="0" t="n">
        <v>0</v>
      </c>
      <c r="J76" s="0" t="n">
        <v>0</v>
      </c>
      <c r="K76" s="388" t="n">
        <f aca="false">+H76</f>
        <v>367469</v>
      </c>
    </row>
    <row r="77" customFormat="false" ht="13.2" hidden="false" customHeight="false" outlineLevel="0" collapsed="false">
      <c r="A77" s="389" t="n">
        <f aca="false">+'DATOS IDENTIFICATIVOS'!$C$9</f>
        <v>2021</v>
      </c>
      <c r="B77" s="387" t="str">
        <f aca="false">CONCATENATE(MID('DATOS IDENTIFICATIVOS'!$C$10,1,2),"0000")</f>
        <v>980000</v>
      </c>
      <c r="D77" s="387" t="s">
        <v>791</v>
      </c>
      <c r="E77" s="387" t="s">
        <v>878</v>
      </c>
      <c r="H77" s="388" t="n">
        <f aca="false">IF('EP3PRESUPUESTO EXPLOTACION'!E55&gt;=0,'EP3PRESUPUESTO EXPLOTACION'!E55,0)</f>
        <v>0</v>
      </c>
      <c r="I77" s="0" t="n">
        <v>0</v>
      </c>
      <c r="J77" s="0" t="n">
        <v>0</v>
      </c>
      <c r="K77" s="388" t="n">
        <f aca="false">+H77</f>
        <v>0</v>
      </c>
    </row>
    <row r="78" customFormat="false" ht="13.2" hidden="false" customHeight="false" outlineLevel="0" collapsed="false">
      <c r="A78" s="389" t="n">
        <f aca="false">+'DATOS IDENTIFICATIVOS'!$C$9</f>
        <v>2021</v>
      </c>
      <c r="B78" s="387" t="str">
        <f aca="false">CONCATENATE(MID('DATOS IDENTIFICATIVOS'!$C$10,1,2),"0000")</f>
        <v>980000</v>
      </c>
      <c r="D78" s="387" t="s">
        <v>791</v>
      </c>
      <c r="E78" s="387" t="s">
        <v>879</v>
      </c>
      <c r="H78" s="388" t="n">
        <f aca="false">IF('EP3PRESUPUESTO EXPLOTACION'!E56&gt;=0,'EP3PRESUPUESTO EXPLOTACION'!E56,0)</f>
        <v>0</v>
      </c>
      <c r="I78" s="0" t="n">
        <v>0</v>
      </c>
      <c r="J78" s="0" t="n">
        <v>0</v>
      </c>
      <c r="K78" s="388" t="n">
        <f aca="false">+H78</f>
        <v>0</v>
      </c>
    </row>
    <row r="79" customFormat="false" ht="13.2" hidden="false" customHeight="false" outlineLevel="0" collapsed="false">
      <c r="A79" s="389" t="n">
        <f aca="false">+'DATOS IDENTIFICATIVOS'!$C$9</f>
        <v>2021</v>
      </c>
      <c r="B79" s="387" t="str">
        <f aca="false">CONCATENATE(MID('DATOS IDENTIFICATIVOS'!$C$10,1,2),"0000")</f>
        <v>980000</v>
      </c>
      <c r="D79" s="387" t="s">
        <v>791</v>
      </c>
      <c r="E79" s="387" t="s">
        <v>880</v>
      </c>
      <c r="H79" s="388" t="n">
        <f aca="false">IF('EP3PRESUPUESTO EXPLOTACION'!E57&gt;=0,'EP3PRESUPUESTO EXPLOTACION'!E57,0)</f>
        <v>0</v>
      </c>
      <c r="I79" s="0" t="n">
        <v>0</v>
      </c>
      <c r="J79" s="0" t="n">
        <v>0</v>
      </c>
      <c r="K79" s="388" t="n">
        <f aca="false">+H79</f>
        <v>0</v>
      </c>
    </row>
    <row r="80" customFormat="false" ht="13.2" hidden="false" customHeight="false" outlineLevel="0" collapsed="false">
      <c r="A80" s="389" t="n">
        <f aca="false">+'DATOS IDENTIFICATIVOS'!$C$9</f>
        <v>2021</v>
      </c>
      <c r="B80" s="387" t="str">
        <f aca="false">CONCATENATE(MID('DATOS IDENTIFICATIVOS'!$C$10,1,2),"0000")</f>
        <v>980000</v>
      </c>
      <c r="D80" s="387" t="s">
        <v>791</v>
      </c>
      <c r="E80" s="387" t="s">
        <v>881</v>
      </c>
      <c r="H80" s="388" t="n">
        <f aca="false">IF('EP3PRESUPUESTO EXPLOTACION'!E59&gt;=0,'EP3PRESUPUESTO EXPLOTACION'!E59,0)</f>
        <v>0</v>
      </c>
      <c r="I80" s="0" t="n">
        <v>0</v>
      </c>
      <c r="J80" s="0" t="n">
        <v>0</v>
      </c>
      <c r="K80" s="388" t="n">
        <f aca="false">+H80</f>
        <v>0</v>
      </c>
    </row>
    <row r="81" customFormat="false" ht="13.2" hidden="false" customHeight="false" outlineLevel="0" collapsed="false">
      <c r="A81" s="389" t="n">
        <f aca="false">+'DATOS IDENTIFICATIVOS'!$C$9</f>
        <v>2021</v>
      </c>
      <c r="B81" s="387" t="str">
        <f aca="false">CONCATENATE(MID('DATOS IDENTIFICATIVOS'!$C$10,1,2),"0000")</f>
        <v>980000</v>
      </c>
      <c r="D81" s="387" t="s">
        <v>791</v>
      </c>
      <c r="E81" s="387" t="s">
        <v>882</v>
      </c>
      <c r="H81" s="388" t="n">
        <f aca="false">IF('EP3PRESUPUESTO EXPLOTACION'!E60&gt;=0,'EP3PRESUPUESTO EXPLOTACION'!E60,0)</f>
        <v>0</v>
      </c>
      <c r="I81" s="0" t="n">
        <v>0</v>
      </c>
      <c r="J81" s="0" t="n">
        <v>0</v>
      </c>
      <c r="K81" s="388" t="n">
        <f aca="false">+H81</f>
        <v>0</v>
      </c>
    </row>
    <row r="82" customFormat="false" ht="13.2" hidden="false" customHeight="false" outlineLevel="0" collapsed="false">
      <c r="A82" s="389" t="n">
        <f aca="false">+'DATOS IDENTIFICATIVOS'!$C$9</f>
        <v>2021</v>
      </c>
      <c r="B82" s="387" t="str">
        <f aca="false">CONCATENATE(MID('DATOS IDENTIFICATIVOS'!$C$10,1,2),"0000")</f>
        <v>980000</v>
      </c>
      <c r="D82" s="387" t="s">
        <v>791</v>
      </c>
      <c r="E82" s="387" t="s">
        <v>883</v>
      </c>
      <c r="H82" s="388" t="n">
        <f aca="false">IF('EP3PRESUPUESTO EXPLOTACION'!E62&gt;=0,'EP3PRESUPUESTO EXPLOTACION'!E62,0)</f>
        <v>0</v>
      </c>
      <c r="I82" s="0" t="n">
        <v>0</v>
      </c>
      <c r="J82" s="0" t="n">
        <v>0</v>
      </c>
      <c r="K82" s="388" t="n">
        <f aca="false">+H82</f>
        <v>0</v>
      </c>
    </row>
    <row r="83" customFormat="false" ht="13.2" hidden="false" customHeight="false" outlineLevel="0" collapsed="false">
      <c r="A83" s="389" t="n">
        <f aca="false">+'DATOS IDENTIFICATIVOS'!$C$9</f>
        <v>2021</v>
      </c>
      <c r="B83" s="387" t="str">
        <f aca="false">CONCATENATE(MID('DATOS IDENTIFICATIVOS'!$C$10,1,2),"0000")</f>
        <v>980000</v>
      </c>
      <c r="D83" s="387" t="s">
        <v>791</v>
      </c>
      <c r="E83" s="387" t="s">
        <v>884</v>
      </c>
      <c r="H83" s="388" t="n">
        <f aca="false">IF('EP3PRESUPUESTO EXPLOTACION'!E64&gt;=0,'EP3PRESUPUESTO EXPLOTACION'!E64,0)</f>
        <v>0</v>
      </c>
      <c r="I83" s="0" t="n">
        <v>0</v>
      </c>
      <c r="J83" s="0" t="n">
        <v>0</v>
      </c>
      <c r="K83" s="388" t="n">
        <f aca="false">+H83</f>
        <v>0</v>
      </c>
    </row>
    <row r="84" customFormat="false" ht="13.2" hidden="false" customHeight="false" outlineLevel="0" collapsed="false">
      <c r="A84" s="389" t="n">
        <f aca="false">+'DATOS IDENTIFICATIVOS'!$C$9</f>
        <v>2021</v>
      </c>
      <c r="B84" s="387" t="str">
        <f aca="false">CONCATENATE(MID('DATOS IDENTIFICATIVOS'!$C$10,1,2),"0000")</f>
        <v>980000</v>
      </c>
      <c r="D84" s="387" t="s">
        <v>791</v>
      </c>
      <c r="E84" s="387" t="s">
        <v>885</v>
      </c>
      <c r="H84" s="388" t="n">
        <f aca="false">IF('EP3PRESUPUESTO EXPLOTACION'!E65&gt;=0,'EP3PRESUPUESTO EXPLOTACION'!E65,0)</f>
        <v>0</v>
      </c>
      <c r="I84" s="0" t="n">
        <v>0</v>
      </c>
      <c r="J84" s="0" t="n">
        <v>0</v>
      </c>
      <c r="K84" s="388" t="n">
        <f aca="false">+H84</f>
        <v>0</v>
      </c>
    </row>
    <row r="85" customFormat="false" ht="13.2" hidden="false" customHeight="false" outlineLevel="0" collapsed="false">
      <c r="A85" s="389" t="n">
        <f aca="false">+'DATOS IDENTIFICATIVOS'!$C$9</f>
        <v>2021</v>
      </c>
      <c r="B85" s="387" t="str">
        <f aca="false">CONCATENATE(MID('DATOS IDENTIFICATIVOS'!$C$10,1,2),"0000")</f>
        <v>980000</v>
      </c>
      <c r="D85" s="387" t="s">
        <v>791</v>
      </c>
      <c r="E85" s="387" t="s">
        <v>886</v>
      </c>
      <c r="H85" s="388" t="n">
        <f aca="false">IF('EP3PRESUPUESTO EXPLOTACION'!E69&gt;=0,'EP3PRESUPUESTO EXPLOTACION'!E69,0)</f>
        <v>0</v>
      </c>
      <c r="I85" s="0" t="n">
        <v>0</v>
      </c>
      <c r="J85" s="0" t="n">
        <v>0</v>
      </c>
      <c r="K85" s="388" t="n">
        <f aca="false">+H85</f>
        <v>0</v>
      </c>
    </row>
    <row r="86" customFormat="false" ht="13.2" hidden="false" customHeight="false" outlineLevel="0" collapsed="false">
      <c r="A86" s="389" t="n">
        <f aca="false">+'DATOS IDENTIFICATIVOS'!$C$9</f>
        <v>2021</v>
      </c>
      <c r="B86" s="387" t="str">
        <f aca="false">CONCATENATE(MID('DATOS IDENTIFICATIVOS'!$C$10,1,2),"0000")</f>
        <v>980000</v>
      </c>
      <c r="D86" s="387" t="s">
        <v>791</v>
      </c>
      <c r="E86" s="387" t="s">
        <v>887</v>
      </c>
      <c r="H86" s="388" t="n">
        <f aca="false">IF('EP3PRESUPUESTO EXPLOTACION'!E73&gt;=0,'EP3PRESUPUESTO EXPLOTACION'!E73,0)</f>
        <v>0</v>
      </c>
      <c r="I86" s="0" t="n">
        <v>0</v>
      </c>
      <c r="J86" s="0" t="n">
        <v>0</v>
      </c>
      <c r="K86" s="388" t="n">
        <f aca="false">+H86</f>
        <v>0</v>
      </c>
    </row>
    <row r="87" customFormat="false" ht="13.2" hidden="false" customHeight="false" outlineLevel="0" collapsed="false">
      <c r="A87" s="389" t="n">
        <f aca="false">+'DATOS IDENTIFICATIVOS'!$C$9</f>
        <v>2021</v>
      </c>
      <c r="B87" s="387" t="str">
        <f aca="false">CONCATENATE(MID('DATOS IDENTIFICATIVOS'!$C$10,1,2),"0000")</f>
        <v>980000</v>
      </c>
      <c r="D87" s="387" t="s">
        <v>791</v>
      </c>
      <c r="E87" s="387" t="str">
        <f aca="false">+'EP2 PRESUPUESTO ADMINIS INGRES'!B13</f>
        <v>10000</v>
      </c>
      <c r="H87" s="388" t="n">
        <f aca="false">+'EP2 PRESUPUESTO ADMINIS INGRES'!D13</f>
        <v>0</v>
      </c>
      <c r="I87" s="0" t="n">
        <v>0</v>
      </c>
      <c r="J87" s="0" t="n">
        <v>0</v>
      </c>
      <c r="K87" s="388" t="n">
        <f aca="false">+H87</f>
        <v>0</v>
      </c>
    </row>
    <row r="88" customFormat="false" ht="13.2" hidden="false" customHeight="false" outlineLevel="0" collapsed="false">
      <c r="A88" s="389" t="n">
        <f aca="false">+'DATOS IDENTIFICATIVOS'!$C$9</f>
        <v>2021</v>
      </c>
      <c r="B88" s="387" t="str">
        <f aca="false">CONCATENATE(MID('DATOS IDENTIFICATIVOS'!$C$10,1,2),"0000")</f>
        <v>980000</v>
      </c>
      <c r="D88" s="387" t="s">
        <v>791</v>
      </c>
      <c r="E88" s="387" t="str">
        <f aca="false">+'EP2 PRESUPUESTO ADMINIS INGRES'!B14</f>
        <v>11000</v>
      </c>
      <c r="H88" s="388" t="n">
        <f aca="false">+'EP2 PRESUPUESTO ADMINIS INGRES'!D14</f>
        <v>0</v>
      </c>
      <c r="I88" s="0" t="n">
        <v>0</v>
      </c>
      <c r="J88" s="0" t="n">
        <v>0</v>
      </c>
      <c r="K88" s="388" t="n">
        <f aca="false">+H88</f>
        <v>0</v>
      </c>
    </row>
    <row r="89" customFormat="false" ht="13.2" hidden="false" customHeight="false" outlineLevel="0" collapsed="false">
      <c r="A89" s="389" t="n">
        <f aca="false">+'DATOS IDENTIFICATIVOS'!$C$9</f>
        <v>2021</v>
      </c>
      <c r="B89" s="387" t="str">
        <f aca="false">CONCATENATE(MID('DATOS IDENTIFICATIVOS'!$C$10,1,2),"0000")</f>
        <v>980000</v>
      </c>
      <c r="D89" s="387" t="s">
        <v>791</v>
      </c>
      <c r="E89" s="387" t="str">
        <f aca="false">+'EP2 PRESUPUESTO ADMINIS INGRES'!B16</f>
        <v>20000</v>
      </c>
      <c r="H89" s="388" t="n">
        <f aca="false">+'EP2 PRESUPUESTO ADMINIS INGRES'!D16</f>
        <v>0</v>
      </c>
      <c r="I89" s="0" t="n">
        <v>0</v>
      </c>
      <c r="J89" s="0" t="n">
        <v>0</v>
      </c>
      <c r="K89" s="388" t="n">
        <f aca="false">+H89</f>
        <v>0</v>
      </c>
    </row>
    <row r="90" customFormat="false" ht="13.2" hidden="false" customHeight="false" outlineLevel="0" collapsed="false">
      <c r="A90" s="389" t="n">
        <f aca="false">+'DATOS IDENTIFICATIVOS'!$C$9</f>
        <v>2021</v>
      </c>
      <c r="B90" s="387" t="str">
        <f aca="false">CONCATENATE(MID('DATOS IDENTIFICATIVOS'!$C$10,1,2),"0000")</f>
        <v>980000</v>
      </c>
      <c r="D90" s="387" t="s">
        <v>791</v>
      </c>
      <c r="E90" s="387" t="str">
        <f aca="false">+'EP2 PRESUPUESTO ADMINIS INGRES'!B17</f>
        <v>21001</v>
      </c>
      <c r="H90" s="388" t="n">
        <f aca="false">+'EP2 PRESUPUESTO ADMINIS INGRES'!D17</f>
        <v>0</v>
      </c>
      <c r="I90" s="0" t="n">
        <v>0</v>
      </c>
      <c r="J90" s="0" t="n">
        <v>0</v>
      </c>
      <c r="K90" s="388" t="n">
        <f aca="false">+H90</f>
        <v>0</v>
      </c>
    </row>
    <row r="91" customFormat="false" ht="13.2" hidden="false" customHeight="false" outlineLevel="0" collapsed="false">
      <c r="A91" s="389" t="n">
        <f aca="false">+'DATOS IDENTIFICATIVOS'!$C$9</f>
        <v>2021</v>
      </c>
      <c r="B91" s="387" t="str">
        <f aca="false">CONCATENATE(MID('DATOS IDENTIFICATIVOS'!$C$10,1,2),"0000")</f>
        <v>980000</v>
      </c>
      <c r="D91" s="387" t="s">
        <v>791</v>
      </c>
      <c r="E91" s="387" t="str">
        <f aca="false">+'EP2 PRESUPUESTO ADMINIS INGRES'!B18</f>
        <v>22000</v>
      </c>
      <c r="H91" s="388" t="n">
        <f aca="false">+'EP2 PRESUPUESTO ADMINIS INGRES'!D18</f>
        <v>0</v>
      </c>
      <c r="I91" s="0" t="n">
        <v>0</v>
      </c>
      <c r="J91" s="0" t="n">
        <v>0</v>
      </c>
      <c r="K91" s="388" t="n">
        <f aca="false">+H91</f>
        <v>0</v>
      </c>
    </row>
    <row r="92" customFormat="false" ht="13.2" hidden="false" customHeight="false" outlineLevel="0" collapsed="false">
      <c r="A92" s="389" t="n">
        <f aca="false">+'DATOS IDENTIFICATIVOS'!$C$9</f>
        <v>2021</v>
      </c>
      <c r="B92" s="387" t="str">
        <f aca="false">CONCATENATE(MID('DATOS IDENTIFICATIVOS'!$C$10,1,2),"0000")</f>
        <v>980000</v>
      </c>
      <c r="D92" s="387" t="s">
        <v>791</v>
      </c>
      <c r="E92" s="387" t="str">
        <f aca="false">+'EP2 PRESUPUESTO ADMINIS INGRES'!B19</f>
        <v>25000</v>
      </c>
      <c r="H92" s="388" t="n">
        <f aca="false">+'EP2 PRESUPUESTO ADMINIS INGRES'!D19</f>
        <v>0</v>
      </c>
      <c r="I92" s="0" t="n">
        <v>0</v>
      </c>
      <c r="J92" s="0" t="n">
        <v>0</v>
      </c>
      <c r="K92" s="388" t="n">
        <f aca="false">+H92</f>
        <v>0</v>
      </c>
    </row>
    <row r="93" customFormat="false" ht="13.2" hidden="false" customHeight="false" outlineLevel="0" collapsed="false">
      <c r="A93" s="389" t="n">
        <f aca="false">+'DATOS IDENTIFICATIVOS'!$C$9</f>
        <v>2021</v>
      </c>
      <c r="B93" s="387" t="str">
        <f aca="false">CONCATENATE(MID('DATOS IDENTIFICATIVOS'!$C$10,1,2),"0000")</f>
        <v>980000</v>
      </c>
      <c r="D93" s="387" t="s">
        <v>791</v>
      </c>
      <c r="E93" s="387" t="str">
        <f aca="false">+'EP2 PRESUPUESTO ADMINIS INGRES'!B20</f>
        <v>26000</v>
      </c>
      <c r="H93" s="388" t="n">
        <f aca="false">+'EP2 PRESUPUESTO ADMINIS INGRES'!D20</f>
        <v>0</v>
      </c>
      <c r="I93" s="0" t="n">
        <v>0</v>
      </c>
      <c r="J93" s="0" t="n">
        <v>0</v>
      </c>
      <c r="K93" s="388" t="n">
        <f aca="false">+H93</f>
        <v>0</v>
      </c>
    </row>
    <row r="94" customFormat="false" ht="13.2" hidden="false" customHeight="false" outlineLevel="0" collapsed="false">
      <c r="A94" s="389" t="n">
        <f aca="false">+'DATOS IDENTIFICATIVOS'!$C$9</f>
        <v>2021</v>
      </c>
      <c r="B94" s="387" t="str">
        <f aca="false">CONCATENATE(MID('DATOS IDENTIFICATIVOS'!$C$10,1,2),"0000")</f>
        <v>980000</v>
      </c>
      <c r="D94" s="387" t="s">
        <v>791</v>
      </c>
      <c r="E94" s="387" t="str">
        <f aca="false">+'EP2 PRESUPUESTO ADMINIS INGRES'!B22</f>
        <v>30000</v>
      </c>
      <c r="H94" s="388" t="n">
        <f aca="false">+'EP2 PRESUPUESTO ADMINIS INGRES'!D22</f>
        <v>0</v>
      </c>
      <c r="I94" s="0" t="n">
        <v>0</v>
      </c>
      <c r="J94" s="0" t="n">
        <v>0</v>
      </c>
      <c r="K94" s="388" t="n">
        <f aca="false">+H94</f>
        <v>0</v>
      </c>
    </row>
    <row r="95" customFormat="false" ht="13.2" hidden="false" customHeight="false" outlineLevel="0" collapsed="false">
      <c r="A95" s="389" t="n">
        <f aca="false">+'DATOS IDENTIFICATIVOS'!$C$9</f>
        <v>2021</v>
      </c>
      <c r="B95" s="387" t="str">
        <f aca="false">CONCATENATE(MID('DATOS IDENTIFICATIVOS'!$C$10,1,2),"0000")</f>
        <v>980000</v>
      </c>
      <c r="D95" s="387" t="s">
        <v>791</v>
      </c>
      <c r="E95" s="387" t="str">
        <f aca="false">+'EP2 PRESUPUESTO ADMINIS INGRES'!B23</f>
        <v>31000</v>
      </c>
      <c r="H95" s="388" t="n">
        <f aca="false">+'EP2 PRESUPUESTO ADMINIS INGRES'!D23</f>
        <v>0</v>
      </c>
      <c r="I95" s="0" t="n">
        <v>0</v>
      </c>
      <c r="J95" s="0" t="n">
        <v>0</v>
      </c>
      <c r="K95" s="388" t="n">
        <f aca="false">+H95</f>
        <v>0</v>
      </c>
    </row>
    <row r="96" customFormat="false" ht="13.2" hidden="false" customHeight="false" outlineLevel="0" collapsed="false">
      <c r="A96" s="389" t="n">
        <f aca="false">+'DATOS IDENTIFICATIVOS'!$C$9</f>
        <v>2021</v>
      </c>
      <c r="B96" s="387" t="str">
        <f aca="false">CONCATENATE(MID('DATOS IDENTIFICATIVOS'!$C$10,1,2),"0000")</f>
        <v>980000</v>
      </c>
      <c r="D96" s="387" t="s">
        <v>791</v>
      </c>
      <c r="E96" s="387" t="str">
        <f aca="false">+'EP2 PRESUPUESTO ADMINIS INGRES'!B24</f>
        <v>32000</v>
      </c>
      <c r="H96" s="388" t="n">
        <f aca="false">+'EP2 PRESUPUESTO ADMINIS INGRES'!D24</f>
        <v>2034870</v>
      </c>
      <c r="I96" s="0" t="n">
        <v>0</v>
      </c>
      <c r="J96" s="0" t="n">
        <v>0</v>
      </c>
      <c r="K96" s="388" t="n">
        <f aca="false">+H96</f>
        <v>2034870</v>
      </c>
    </row>
    <row r="97" customFormat="false" ht="13.2" hidden="false" customHeight="false" outlineLevel="0" collapsed="false">
      <c r="A97" s="389" t="n">
        <f aca="false">+'DATOS IDENTIFICATIVOS'!$C$9</f>
        <v>2021</v>
      </c>
      <c r="B97" s="387" t="str">
        <f aca="false">CONCATENATE(MID('DATOS IDENTIFICATIVOS'!$C$10,1,2),"0000")</f>
        <v>980000</v>
      </c>
      <c r="D97" s="387" t="s">
        <v>791</v>
      </c>
      <c r="E97" s="387" t="str">
        <f aca="false">+'EP2 PRESUPUESTO ADMINIS INGRES'!B25</f>
        <v>33000</v>
      </c>
      <c r="H97" s="388" t="n">
        <f aca="false">+'EP2 PRESUPUESTO ADMINIS INGRES'!D25</f>
        <v>0</v>
      </c>
      <c r="I97" s="0" t="n">
        <v>0</v>
      </c>
      <c r="J97" s="0" t="n">
        <v>0</v>
      </c>
      <c r="K97" s="388" t="n">
        <f aca="false">+H97</f>
        <v>0</v>
      </c>
    </row>
    <row r="98" customFormat="false" ht="13.2" hidden="false" customHeight="false" outlineLevel="0" collapsed="false">
      <c r="A98" s="389" t="n">
        <f aca="false">+'DATOS IDENTIFICATIVOS'!$C$9</f>
        <v>2021</v>
      </c>
      <c r="B98" s="387" t="str">
        <f aca="false">CONCATENATE(MID('DATOS IDENTIFICATIVOS'!$C$10,1,2),"0000")</f>
        <v>980000</v>
      </c>
      <c r="D98" s="387" t="s">
        <v>791</v>
      </c>
      <c r="E98" s="387" t="str">
        <f aca="false">+'EP2 PRESUPUESTO ADMINIS INGRES'!B26</f>
        <v>34001</v>
      </c>
      <c r="H98" s="388" t="n">
        <f aca="false">+'EP2 PRESUPUESTO ADMINIS INGRES'!D26</f>
        <v>0</v>
      </c>
      <c r="I98" s="0" t="n">
        <v>0</v>
      </c>
      <c r="J98" s="0" t="n">
        <v>0</v>
      </c>
      <c r="K98" s="388" t="n">
        <f aca="false">+H98</f>
        <v>0</v>
      </c>
    </row>
    <row r="99" customFormat="false" ht="13.2" hidden="false" customHeight="false" outlineLevel="0" collapsed="false">
      <c r="A99" s="389" t="n">
        <f aca="false">+'DATOS IDENTIFICATIVOS'!$C$9</f>
        <v>2021</v>
      </c>
      <c r="B99" s="387" t="str">
        <f aca="false">CONCATENATE(MID('DATOS IDENTIFICATIVOS'!$C$10,1,2),"0000")</f>
        <v>980000</v>
      </c>
      <c r="D99" s="387" t="s">
        <v>791</v>
      </c>
      <c r="E99" s="387" t="str">
        <f aca="false">+'EP2 PRESUPUESTO ADMINIS INGRES'!B27</f>
        <v>38000</v>
      </c>
      <c r="H99" s="388" t="n">
        <f aca="false">+'EP2 PRESUPUESTO ADMINIS INGRES'!D27</f>
        <v>0</v>
      </c>
      <c r="I99" s="0" t="n">
        <v>0</v>
      </c>
      <c r="J99" s="0" t="n">
        <v>0</v>
      </c>
      <c r="K99" s="388" t="n">
        <f aca="false">+H99</f>
        <v>0</v>
      </c>
    </row>
    <row r="100" customFormat="false" ht="13.2" hidden="false" customHeight="false" outlineLevel="0" collapsed="false">
      <c r="A100" s="389" t="n">
        <f aca="false">+'DATOS IDENTIFICATIVOS'!$C$9</f>
        <v>2021</v>
      </c>
      <c r="B100" s="387" t="str">
        <f aca="false">CONCATENATE(MID('DATOS IDENTIFICATIVOS'!$C$10,1,2),"0000")</f>
        <v>980000</v>
      </c>
      <c r="D100" s="387" t="s">
        <v>791</v>
      </c>
      <c r="E100" s="387" t="str">
        <f aca="false">+'EP2 PRESUPUESTO ADMINIS INGRES'!B28</f>
        <v>39100</v>
      </c>
      <c r="H100" s="388" t="n">
        <f aca="false">+'EP2 PRESUPUESTO ADMINIS INGRES'!D28</f>
        <v>0</v>
      </c>
      <c r="I100" s="0" t="n">
        <v>0</v>
      </c>
      <c r="J100" s="0" t="n">
        <v>0</v>
      </c>
      <c r="K100" s="388" t="n">
        <f aca="false">+H100</f>
        <v>0</v>
      </c>
    </row>
    <row r="101" customFormat="false" ht="13.2" hidden="false" customHeight="false" outlineLevel="0" collapsed="false">
      <c r="A101" s="389" t="n">
        <f aca="false">+'DATOS IDENTIFICATIVOS'!$C$9</f>
        <v>2021</v>
      </c>
      <c r="B101" s="387" t="str">
        <f aca="false">CONCATENATE(MID('DATOS IDENTIFICATIVOS'!$C$10,1,2),"0000")</f>
        <v>980000</v>
      </c>
      <c r="D101" s="387" t="s">
        <v>791</v>
      </c>
      <c r="E101" s="387" t="str">
        <f aca="false">+'EP2 PRESUPUESTO ADMINIS INGRES'!B41</f>
        <v>50000</v>
      </c>
      <c r="H101" s="388" t="n">
        <f aca="false">+'EP2 PRESUPUESTO ADMINIS INGRES'!D41</f>
        <v>0</v>
      </c>
      <c r="I101" s="0" t="n">
        <v>0</v>
      </c>
      <c r="J101" s="0" t="n">
        <v>0</v>
      </c>
      <c r="K101" s="388" t="n">
        <f aca="false">+H101</f>
        <v>0</v>
      </c>
    </row>
    <row r="102" customFormat="false" ht="13.2" hidden="false" customHeight="false" outlineLevel="0" collapsed="false">
      <c r="A102" s="389" t="n">
        <f aca="false">+'DATOS IDENTIFICATIVOS'!$C$9</f>
        <v>2021</v>
      </c>
      <c r="B102" s="387" t="str">
        <f aca="false">CONCATENATE(MID('DATOS IDENTIFICATIVOS'!$C$10,1,2),"0000")</f>
        <v>980000</v>
      </c>
      <c r="D102" s="387" t="s">
        <v>791</v>
      </c>
      <c r="E102" s="387" t="str">
        <f aca="false">+'EP2 PRESUPUESTO ADMINIS INGRES'!B42</f>
        <v>51700</v>
      </c>
      <c r="H102" s="388" t="n">
        <f aca="false">+'EP2 PRESUPUESTO ADMINIS INGRES'!D42</f>
        <v>0</v>
      </c>
      <c r="I102" s="0" t="n">
        <v>0</v>
      </c>
      <c r="J102" s="0" t="n">
        <v>0</v>
      </c>
      <c r="K102" s="388" t="n">
        <f aca="false">+H102</f>
        <v>0</v>
      </c>
    </row>
    <row r="103" customFormat="false" ht="13.2" hidden="false" customHeight="false" outlineLevel="0" collapsed="false">
      <c r="A103" s="389" t="n">
        <f aca="false">+'DATOS IDENTIFICATIVOS'!$C$9</f>
        <v>2021</v>
      </c>
      <c r="B103" s="387" t="str">
        <f aca="false">CONCATENATE(MID('DATOS IDENTIFICATIVOS'!$C$10,1,2),"0000")</f>
        <v>980000</v>
      </c>
      <c r="D103" s="387" t="s">
        <v>791</v>
      </c>
      <c r="E103" s="387" t="str">
        <f aca="false">+'EP2 PRESUPUESTO ADMINIS INGRES'!B43</f>
        <v>52000</v>
      </c>
      <c r="H103" s="388" t="n">
        <f aca="false">+'EP2 PRESUPUESTO ADMINIS INGRES'!D43</f>
        <v>367469</v>
      </c>
      <c r="I103" s="0" t="n">
        <v>0</v>
      </c>
      <c r="J103" s="0" t="n">
        <v>0</v>
      </c>
      <c r="K103" s="388" t="n">
        <f aca="false">+H103</f>
        <v>367469</v>
      </c>
    </row>
    <row r="104" customFormat="false" ht="13.2" hidden="false" customHeight="false" outlineLevel="0" collapsed="false">
      <c r="A104" s="389" t="n">
        <f aca="false">+'DATOS IDENTIFICATIVOS'!$C$9</f>
        <v>2021</v>
      </c>
      <c r="B104" s="387" t="str">
        <f aca="false">CONCATENATE(MID('DATOS IDENTIFICATIVOS'!$C$10,1,2),"0000")</f>
        <v>980000</v>
      </c>
      <c r="D104" s="387" t="s">
        <v>791</v>
      </c>
      <c r="E104" s="387" t="n">
        <f aca="false">+'EP2 PRESUPUESTO ADMINIS INGRES'!B44</f>
        <v>53000</v>
      </c>
      <c r="H104" s="388" t="n">
        <f aca="false">+'EP2 PRESUPUESTO ADMINIS INGRES'!D44</f>
        <v>0</v>
      </c>
      <c r="I104" s="0" t="n">
        <v>0</v>
      </c>
      <c r="J104" s="0" t="n">
        <v>0</v>
      </c>
      <c r="K104" s="388" t="n">
        <f aca="false">+H104</f>
        <v>0</v>
      </c>
    </row>
    <row r="105" customFormat="false" ht="13.2" hidden="false" customHeight="false" outlineLevel="0" collapsed="false">
      <c r="A105" s="389" t="n">
        <f aca="false">+'DATOS IDENTIFICATIVOS'!$C$9</f>
        <v>2021</v>
      </c>
      <c r="B105" s="387" t="str">
        <f aca="false">CONCATENATE(MID('DATOS IDENTIFICATIVOS'!$C$10,1,2),"0000")</f>
        <v>980000</v>
      </c>
      <c r="D105" s="387" t="s">
        <v>791</v>
      </c>
      <c r="E105" s="387" t="str">
        <f aca="false">+'EP2 PRESUPUESTO ADMINIS INGRES'!B45</f>
        <v>54000</v>
      </c>
      <c r="H105" s="388" t="n">
        <f aca="false">+'EP2 PRESUPUESTO ADMINIS INGRES'!D45</f>
        <v>0</v>
      </c>
      <c r="I105" s="0" t="n">
        <v>0</v>
      </c>
      <c r="J105" s="0" t="n">
        <v>0</v>
      </c>
      <c r="K105" s="388" t="n">
        <f aca="false">+H105</f>
        <v>0</v>
      </c>
    </row>
    <row r="106" customFormat="false" ht="13.2" hidden="false" customHeight="false" outlineLevel="0" collapsed="false">
      <c r="A106" s="389" t="n">
        <f aca="false">+'DATOS IDENTIFICATIVOS'!$C$9</f>
        <v>2021</v>
      </c>
      <c r="B106" s="387" t="str">
        <f aca="false">CONCATENATE(MID('DATOS IDENTIFICATIVOS'!$C$10,1,2),"0000")</f>
        <v>980000</v>
      </c>
      <c r="D106" s="387" t="s">
        <v>791</v>
      </c>
      <c r="E106" s="387" t="str">
        <f aca="false">+'EP2 PRESUPUESTO ADMINIS INGRES'!B46</f>
        <v>55000</v>
      </c>
      <c r="H106" s="388" t="n">
        <f aca="false">+'EP2 PRESUPUESTO ADMINIS INGRES'!D46</f>
        <v>0</v>
      </c>
      <c r="I106" s="0" t="n">
        <v>0</v>
      </c>
      <c r="J106" s="0" t="n">
        <v>0</v>
      </c>
      <c r="K106" s="388" t="n">
        <f aca="false">+H106</f>
        <v>0</v>
      </c>
    </row>
    <row r="107" customFormat="false" ht="13.2" hidden="false" customHeight="false" outlineLevel="0" collapsed="false">
      <c r="A107" s="389" t="n">
        <f aca="false">+'DATOS IDENTIFICATIVOS'!$C$9</f>
        <v>2021</v>
      </c>
      <c r="B107" s="387" t="str">
        <f aca="false">CONCATENATE(MID('DATOS IDENTIFICATIVOS'!$C$10,1,2),"0000")</f>
        <v>980000</v>
      </c>
      <c r="D107" s="387" t="s">
        <v>791</v>
      </c>
      <c r="E107" s="387" t="str">
        <f aca="false">+'EP2 PRESUPUESTO ADMINIS INGRES'!B47</f>
        <v>57000</v>
      </c>
      <c r="H107" s="388" t="n">
        <f aca="false">+'EP2 PRESUPUESTO ADMINIS INGRES'!D47</f>
        <v>0</v>
      </c>
      <c r="I107" s="0" t="n">
        <v>0</v>
      </c>
      <c r="J107" s="0" t="n">
        <v>0</v>
      </c>
      <c r="K107" s="388" t="n">
        <f aca="false">+H107</f>
        <v>0</v>
      </c>
    </row>
    <row r="108" customFormat="false" ht="13.2" hidden="false" customHeight="false" outlineLevel="0" collapsed="false">
      <c r="A108" s="389" t="n">
        <f aca="false">+'DATOS IDENTIFICATIVOS'!$C$9</f>
        <v>2021</v>
      </c>
      <c r="B108" s="387" t="str">
        <f aca="false">CONCATENATE(MID('DATOS IDENTIFICATIVOS'!$C$10,1,2),"0000")</f>
        <v>980000</v>
      </c>
      <c r="D108" s="387" t="s">
        <v>791</v>
      </c>
      <c r="E108" s="387" t="str">
        <f aca="false">+'EP2 PRESUPUESTO ADMINIS INGRES'!B48</f>
        <v>58000</v>
      </c>
      <c r="H108" s="388" t="n">
        <f aca="false">+'EP2 PRESUPUESTO ADMINIS INGRES'!D48</f>
        <v>0</v>
      </c>
      <c r="I108" s="0" t="n">
        <v>0</v>
      </c>
      <c r="J108" s="0" t="n">
        <v>0</v>
      </c>
      <c r="K108" s="388" t="n">
        <f aca="false">+H108</f>
        <v>0</v>
      </c>
    </row>
    <row r="109" customFormat="false" ht="13.2" hidden="false" customHeight="false" outlineLevel="0" collapsed="false">
      <c r="A109" s="389" t="n">
        <f aca="false">+'DATOS IDENTIFICATIVOS'!$C$9</f>
        <v>2021</v>
      </c>
      <c r="B109" s="387" t="str">
        <f aca="false">CONCATENATE(MID('DATOS IDENTIFICATIVOS'!$C$10,1,2),"0000")</f>
        <v>980000</v>
      </c>
      <c r="D109" s="387" t="s">
        <v>791</v>
      </c>
      <c r="E109" s="387" t="str">
        <f aca="false">+'EP2 PRESUPUESTO ADMINIS INGRES'!B49</f>
        <v>59000</v>
      </c>
      <c r="H109" s="388" t="n">
        <f aca="false">+'EP2 PRESUPUESTO ADMINIS INGRES'!D49</f>
        <v>0</v>
      </c>
      <c r="I109" s="0" t="n">
        <v>0</v>
      </c>
      <c r="J109" s="0" t="n">
        <v>0</v>
      </c>
      <c r="K109" s="388" t="n">
        <f aca="false">+H109</f>
        <v>0</v>
      </c>
    </row>
    <row r="110" customFormat="false" ht="13.2" hidden="false" customHeight="false" outlineLevel="0" collapsed="false">
      <c r="A110" s="389" t="n">
        <f aca="false">+'DATOS IDENTIFICATIVOS'!$C$9</f>
        <v>2021</v>
      </c>
      <c r="B110" s="387" t="str">
        <f aca="false">CONCATENATE(MID('DATOS IDENTIFICATIVOS'!$C$10,1,2),"0000")</f>
        <v>980000</v>
      </c>
      <c r="D110" s="387" t="s">
        <v>791</v>
      </c>
      <c r="E110" s="387" t="str">
        <f aca="false">+'EP2 PRESUPUESTO ADMINIS INGRES'!B53</f>
        <v>60000</v>
      </c>
      <c r="H110" s="388" t="n">
        <f aca="false">+'EP2 PRESUPUESTO ADMINIS INGRES'!D53</f>
        <v>0</v>
      </c>
      <c r="I110" s="0" t="n">
        <v>0</v>
      </c>
      <c r="J110" s="0" t="n">
        <v>0</v>
      </c>
      <c r="K110" s="388" t="n">
        <f aca="false">+H110</f>
        <v>0</v>
      </c>
    </row>
    <row r="111" customFormat="false" ht="13.2" hidden="false" customHeight="false" outlineLevel="0" collapsed="false">
      <c r="A111" s="389" t="n">
        <f aca="false">+'DATOS IDENTIFICATIVOS'!$C$9</f>
        <v>2021</v>
      </c>
      <c r="B111" s="387" t="str">
        <f aca="false">CONCATENATE(MID('DATOS IDENTIFICATIVOS'!$C$10,1,2),"0000")</f>
        <v>980000</v>
      </c>
      <c r="D111" s="387" t="s">
        <v>791</v>
      </c>
      <c r="E111" s="387" t="str">
        <f aca="false">+'EP2 PRESUPUESTO ADMINIS INGRES'!B54</f>
        <v>61000</v>
      </c>
      <c r="H111" s="388" t="n">
        <f aca="false">+'EP2 PRESUPUESTO ADMINIS INGRES'!D54</f>
        <v>0</v>
      </c>
      <c r="I111" s="0" t="n">
        <v>0</v>
      </c>
      <c r="J111" s="0" t="n">
        <v>0</v>
      </c>
      <c r="K111" s="388" t="n">
        <f aca="false">+H111</f>
        <v>0</v>
      </c>
    </row>
    <row r="112" customFormat="false" ht="13.2" hidden="false" customHeight="false" outlineLevel="0" collapsed="false">
      <c r="A112" s="389" t="n">
        <f aca="false">+'DATOS IDENTIFICATIVOS'!$C$9</f>
        <v>2021</v>
      </c>
      <c r="B112" s="387" t="str">
        <f aca="false">CONCATENATE(MID('DATOS IDENTIFICATIVOS'!$C$10,1,2),"0000")</f>
        <v>980000</v>
      </c>
      <c r="D112" s="387" t="s">
        <v>791</v>
      </c>
      <c r="E112" s="387" t="str">
        <f aca="false">+'EP2 PRESUPUESTO ADMINIS INGRES'!B55</f>
        <v>68000</v>
      </c>
      <c r="H112" s="388" t="n">
        <f aca="false">+'EP2 PRESUPUESTO ADMINIS INGRES'!D55</f>
        <v>0</v>
      </c>
      <c r="I112" s="0" t="n">
        <v>0</v>
      </c>
      <c r="J112" s="0" t="n">
        <v>0</v>
      </c>
      <c r="K112" s="388" t="n">
        <f aca="false">+H112</f>
        <v>0</v>
      </c>
    </row>
    <row r="113" customFormat="false" ht="13.2" hidden="false" customHeight="false" outlineLevel="0" collapsed="false">
      <c r="A113" s="389" t="n">
        <f aca="false">+'DATOS IDENTIFICATIVOS'!$C$9</f>
        <v>2021</v>
      </c>
      <c r="B113" s="387" t="str">
        <f aca="false">CONCATENATE(MID('DATOS IDENTIFICATIVOS'!$C$10,1,2),"0000")</f>
        <v>980000</v>
      </c>
      <c r="D113" s="387" t="s">
        <v>791</v>
      </c>
      <c r="E113" s="387" t="n">
        <f aca="false">+'EP2 PRESUPUESTO ADMINIS INGRES'!B71</f>
        <v>80000</v>
      </c>
      <c r="H113" s="388" t="n">
        <f aca="false">+'EP2 PRESUPUESTO ADMINIS INGRES'!D71</f>
        <v>0</v>
      </c>
      <c r="I113" s="0" t="n">
        <v>0</v>
      </c>
      <c r="J113" s="0" t="n">
        <v>0</v>
      </c>
      <c r="K113" s="388" t="n">
        <f aca="false">+H113</f>
        <v>0</v>
      </c>
    </row>
    <row r="114" customFormat="false" ht="13.2" hidden="false" customHeight="false" outlineLevel="0" collapsed="false">
      <c r="A114" s="389" t="n">
        <f aca="false">+'DATOS IDENTIFICATIVOS'!$C$9</f>
        <v>2021</v>
      </c>
      <c r="B114" s="387" t="str">
        <f aca="false">CONCATENATE(MID('DATOS IDENTIFICATIVOS'!$C$10,1,2),"0000")</f>
        <v>980000</v>
      </c>
      <c r="D114" s="387" t="s">
        <v>791</v>
      </c>
      <c r="E114" s="387" t="n">
        <f aca="false">+'EP2 PRESUPUESTO ADMINIS INGRES'!B72</f>
        <v>81000</v>
      </c>
      <c r="H114" s="388" t="n">
        <f aca="false">+'EP2 PRESUPUESTO ADMINIS INGRES'!D72</f>
        <v>0</v>
      </c>
      <c r="I114" s="0" t="n">
        <v>0</v>
      </c>
      <c r="J114" s="0" t="n">
        <v>0</v>
      </c>
      <c r="K114" s="388" t="n">
        <f aca="false">+H114</f>
        <v>0</v>
      </c>
    </row>
    <row r="115" customFormat="false" ht="13.2" hidden="false" customHeight="false" outlineLevel="0" collapsed="false">
      <c r="A115" s="389" t="n">
        <f aca="false">+'DATOS IDENTIFICATIVOS'!$C$9</f>
        <v>2021</v>
      </c>
      <c r="B115" s="387" t="str">
        <f aca="false">CONCATENATE(MID('DATOS IDENTIFICATIVOS'!$C$10,1,2),"0000")</f>
        <v>980000</v>
      </c>
      <c r="D115" s="387" t="s">
        <v>791</v>
      </c>
      <c r="E115" s="387" t="str">
        <f aca="false">+'EP2 PRESUPUESTO ADMINIS INGRES'!B73</f>
        <v>82199</v>
      </c>
      <c r="H115" s="388" t="n">
        <f aca="false">+'EP2 PRESUPUESTO ADMINIS INGRES'!D73</f>
        <v>0</v>
      </c>
      <c r="I115" s="0" t="n">
        <v>0</v>
      </c>
      <c r="J115" s="0" t="n">
        <v>0</v>
      </c>
      <c r="K115" s="388" t="n">
        <f aca="false">+H115</f>
        <v>0</v>
      </c>
    </row>
    <row r="116" customFormat="false" ht="13.2" hidden="false" customHeight="false" outlineLevel="0" collapsed="false">
      <c r="A116" s="389" t="n">
        <f aca="false">+'DATOS IDENTIFICATIVOS'!$C$9</f>
        <v>2021</v>
      </c>
      <c r="B116" s="387" t="str">
        <f aca="false">CONCATENATE(MID('DATOS IDENTIFICATIVOS'!$C$10,1,2),"0000")</f>
        <v>980000</v>
      </c>
      <c r="D116" s="387" t="s">
        <v>791</v>
      </c>
      <c r="E116" s="387" t="str">
        <f aca="false">+'EP2 PRESUPUESTO ADMINIS INGRES'!B74</f>
        <v>83100</v>
      </c>
      <c r="H116" s="388" t="n">
        <f aca="false">+'EP2 PRESUPUESTO ADMINIS INGRES'!D74</f>
        <v>0</v>
      </c>
      <c r="I116" s="0" t="n">
        <v>0</v>
      </c>
      <c r="J116" s="0" t="n">
        <v>0</v>
      </c>
      <c r="K116" s="388" t="n">
        <f aca="false">+H116</f>
        <v>0</v>
      </c>
    </row>
    <row r="117" customFormat="false" ht="13.2" hidden="false" customHeight="false" outlineLevel="0" collapsed="false">
      <c r="A117" s="389" t="n">
        <f aca="false">+'DATOS IDENTIFICATIVOS'!$C$9</f>
        <v>2021</v>
      </c>
      <c r="B117" s="387" t="str">
        <f aca="false">CONCATENATE(MID('DATOS IDENTIFICATIVOS'!$C$10,1,2),"0000")</f>
        <v>980000</v>
      </c>
      <c r="D117" s="387" t="s">
        <v>791</v>
      </c>
      <c r="E117" s="387" t="str">
        <f aca="false">+'EP2 PRESUPUESTO ADMINIS INGRES'!B75</f>
        <v>84100</v>
      </c>
      <c r="H117" s="388" t="n">
        <f aca="false">+'EP2 PRESUPUESTO ADMINIS INGRES'!D75</f>
        <v>0</v>
      </c>
      <c r="I117" s="0" t="n">
        <v>0</v>
      </c>
      <c r="J117" s="0" t="n">
        <v>0</v>
      </c>
      <c r="K117" s="388" t="n">
        <f aca="false">+H117</f>
        <v>0</v>
      </c>
    </row>
    <row r="118" customFormat="false" ht="13.2" hidden="false" customHeight="false" outlineLevel="0" collapsed="false">
      <c r="A118" s="389" t="n">
        <f aca="false">+'DATOS IDENTIFICATIVOS'!$C$9</f>
        <v>2021</v>
      </c>
      <c r="B118" s="387" t="str">
        <f aca="false">CONCATENATE(MID('DATOS IDENTIFICATIVOS'!$C$10,1,2),"0000")</f>
        <v>980000</v>
      </c>
      <c r="D118" s="387" t="s">
        <v>791</v>
      </c>
      <c r="E118" s="387" t="str">
        <f aca="false">+'EP2 PRESUPUESTO ADMINIS INGRES'!B76</f>
        <v>85000</v>
      </c>
      <c r="H118" s="388" t="n">
        <f aca="false">+'EP2 PRESUPUESTO ADMINIS INGRES'!D76</f>
        <v>0</v>
      </c>
      <c r="I118" s="0" t="n">
        <v>0</v>
      </c>
      <c r="J118" s="0" t="n">
        <v>0</v>
      </c>
      <c r="K118" s="388" t="n">
        <f aca="false">+H118</f>
        <v>0</v>
      </c>
    </row>
    <row r="119" customFormat="false" ht="13.2" hidden="false" customHeight="false" outlineLevel="0" collapsed="false">
      <c r="A119" s="389" t="n">
        <f aca="false">+'DATOS IDENTIFICATIVOS'!$C$9</f>
        <v>2021</v>
      </c>
      <c r="B119" s="387" t="str">
        <f aca="false">CONCATENATE(MID('DATOS IDENTIFICATIVOS'!$C$10,1,2),"0000")</f>
        <v>980000</v>
      </c>
      <c r="D119" s="387" t="s">
        <v>791</v>
      </c>
      <c r="E119" s="387" t="n">
        <f aca="false">+'EP2 PRESUPUESTO ADMINIS INGRES'!B77</f>
        <v>86000</v>
      </c>
      <c r="H119" s="388" t="n">
        <f aca="false">+'EP2 PRESUPUESTO ADMINIS INGRES'!D77</f>
        <v>0</v>
      </c>
      <c r="I119" s="0" t="n">
        <v>0</v>
      </c>
      <c r="J119" s="0" t="n">
        <v>0</v>
      </c>
      <c r="K119" s="388" t="n">
        <f aca="false">+H119</f>
        <v>0</v>
      </c>
    </row>
    <row r="120" customFormat="false" ht="13.2" hidden="false" customHeight="false" outlineLevel="0" collapsed="false">
      <c r="A120" s="389" t="n">
        <f aca="false">+'DATOS IDENTIFICATIVOS'!$C$9</f>
        <v>2021</v>
      </c>
      <c r="B120" s="387" t="str">
        <f aca="false">CONCATENATE(MID('DATOS IDENTIFICATIVOS'!$C$10,1,2),"0000")</f>
        <v>980000</v>
      </c>
      <c r="D120" s="387" t="s">
        <v>791</v>
      </c>
      <c r="E120" s="387" t="str">
        <f aca="false">+'EP2 PRESUPUESTO ADMINIS INGRES'!B78</f>
        <v>87000</v>
      </c>
      <c r="H120" s="388" t="n">
        <f aca="false">+'EP2 PRESUPUESTO ADMINIS INGRES'!D78</f>
        <v>0</v>
      </c>
      <c r="I120" s="0" t="n">
        <v>0</v>
      </c>
      <c r="J120" s="0" t="n">
        <v>0</v>
      </c>
      <c r="K120" s="388" t="n">
        <f aca="false">+H120</f>
        <v>0</v>
      </c>
    </row>
    <row r="121" customFormat="false" ht="13.2" hidden="false" customHeight="false" outlineLevel="0" collapsed="false">
      <c r="A121" s="389" t="n">
        <f aca="false">+'DATOS IDENTIFICATIVOS'!$C$9</f>
        <v>2021</v>
      </c>
      <c r="B121" s="387" t="str">
        <f aca="false">CONCATENATE(MID('DATOS IDENTIFICATIVOS'!$C$10,1,2),"0000")</f>
        <v>980000</v>
      </c>
      <c r="D121" s="387" t="s">
        <v>791</v>
      </c>
      <c r="E121" s="387" t="str">
        <f aca="false">+'EP2 PRESUPUESTO ADMINIS INGRES'!B79</f>
        <v>88000</v>
      </c>
      <c r="H121" s="388" t="n">
        <f aca="false">+'EP2 PRESUPUESTO ADMINIS INGRES'!D79</f>
        <v>0</v>
      </c>
      <c r="I121" s="0" t="n">
        <v>0</v>
      </c>
      <c r="J121" s="0" t="n">
        <v>0</v>
      </c>
      <c r="K121" s="388" t="n">
        <f aca="false">+H121</f>
        <v>0</v>
      </c>
    </row>
    <row r="122" customFormat="false" ht="13.2" hidden="false" customHeight="false" outlineLevel="0" collapsed="false">
      <c r="A122" s="389" t="n">
        <f aca="false">+'DATOS IDENTIFICATIVOS'!$C$9</f>
        <v>2021</v>
      </c>
      <c r="B122" s="387" t="str">
        <f aca="false">CONCATENATE(MID('DATOS IDENTIFICATIVOS'!$C$10,1,2),"0000")</f>
        <v>980000</v>
      </c>
      <c r="D122" s="387" t="s">
        <v>791</v>
      </c>
      <c r="E122" s="387" t="str">
        <f aca="false">+'EP2 PRESUPUESTO ADMINIS INGRES'!B80</f>
        <v>89000</v>
      </c>
      <c r="H122" s="388" t="n">
        <f aca="false">+'EP2 PRESUPUESTO ADMINIS INGRES'!D80</f>
        <v>0</v>
      </c>
      <c r="I122" s="0" t="n">
        <v>0</v>
      </c>
      <c r="J122" s="0" t="n">
        <v>0</v>
      </c>
      <c r="K122" s="388" t="n">
        <f aca="false">+H122</f>
        <v>0</v>
      </c>
    </row>
    <row r="123" customFormat="false" ht="13.2" hidden="false" customHeight="false" outlineLevel="0" collapsed="false">
      <c r="A123" s="389" t="n">
        <f aca="false">+'DATOS IDENTIFICATIVOS'!$C$9</f>
        <v>2021</v>
      </c>
      <c r="B123" s="387" t="str">
        <f aca="false">CONCATENATE(MID('DATOS IDENTIFICATIVOS'!$C$10,1,2),"0000")</f>
        <v>980000</v>
      </c>
      <c r="D123" s="387" t="s">
        <v>791</v>
      </c>
      <c r="E123" s="387" t="str">
        <f aca="false">+'EP2 PRESUPUESTO ADMINIS INGRES'!B82</f>
        <v>90000</v>
      </c>
      <c r="H123" s="388" t="n">
        <f aca="false">+'EP2 PRESUPUESTO ADMINIS INGRES'!D82</f>
        <v>0</v>
      </c>
      <c r="I123" s="0" t="n">
        <v>0</v>
      </c>
      <c r="J123" s="0" t="n">
        <v>0</v>
      </c>
      <c r="K123" s="388" t="n">
        <f aca="false">+H123</f>
        <v>0</v>
      </c>
    </row>
    <row r="124" customFormat="false" ht="13.2" hidden="false" customHeight="false" outlineLevel="0" collapsed="false">
      <c r="A124" s="389" t="n">
        <f aca="false">+'DATOS IDENTIFICATIVOS'!$C$9</f>
        <v>2021</v>
      </c>
      <c r="B124" s="387" t="str">
        <f aca="false">CONCATENATE(MID('DATOS IDENTIFICATIVOS'!$C$10,1,2),"0000")</f>
        <v>980000</v>
      </c>
      <c r="D124" s="387" t="s">
        <v>791</v>
      </c>
      <c r="E124" s="387" t="str">
        <f aca="false">+'EP2 PRESUPUESTO ADMINIS INGRES'!B83</f>
        <v>91000</v>
      </c>
      <c r="H124" s="388" t="n">
        <f aca="false">+'EP2 PRESUPUESTO ADMINIS INGRES'!D83</f>
        <v>0</v>
      </c>
      <c r="I124" s="0" t="n">
        <v>0</v>
      </c>
      <c r="J124" s="0" t="n">
        <v>0</v>
      </c>
      <c r="K124" s="388" t="n">
        <f aca="false">+H124</f>
        <v>0</v>
      </c>
    </row>
    <row r="125" customFormat="false" ht="13.2" hidden="false" customHeight="false" outlineLevel="0" collapsed="false">
      <c r="A125" s="389" t="n">
        <f aca="false">+'DATOS IDENTIFICATIVOS'!$C$9</f>
        <v>2021</v>
      </c>
      <c r="B125" s="387" t="str">
        <f aca="false">CONCATENATE(MID('DATOS IDENTIFICATIVOS'!$C$10,1,2),"0000")</f>
        <v>980000</v>
      </c>
      <c r="D125" s="387" t="s">
        <v>791</v>
      </c>
      <c r="E125" s="387" t="n">
        <f aca="false">+'EP2 PRESUPUESTO ADMINIS INGRES'!B84</f>
        <v>92000</v>
      </c>
      <c r="H125" s="388" t="n">
        <f aca="false">+'EP2 PRESUPUESTO ADMINIS INGRES'!D84</f>
        <v>0</v>
      </c>
      <c r="I125" s="0" t="n">
        <v>0</v>
      </c>
      <c r="J125" s="0" t="n">
        <v>0</v>
      </c>
      <c r="K125" s="388" t="n">
        <f aca="false">+H125</f>
        <v>0</v>
      </c>
    </row>
    <row r="126" customFormat="false" ht="13.2" hidden="false" customHeight="false" outlineLevel="0" collapsed="false">
      <c r="A126" s="389" t="n">
        <f aca="false">+'DATOS IDENTIFICATIVOS'!$C$9</f>
        <v>2021</v>
      </c>
      <c r="B126" s="387" t="str">
        <f aca="false">CONCATENATE(MID('DATOS IDENTIFICATIVOS'!$C$10,1,2),"0000")</f>
        <v>980000</v>
      </c>
      <c r="D126" s="387" t="s">
        <v>791</v>
      </c>
      <c r="E126" s="387" t="str">
        <f aca="false">+'EP2 PRESUPUESTO ADMINIS INGRES'!B85</f>
        <v>93000</v>
      </c>
      <c r="H126" s="388" t="n">
        <f aca="false">+'EP2 PRESUPUESTO ADMINIS INGRES'!D85</f>
        <v>0</v>
      </c>
      <c r="I126" s="0" t="n">
        <v>0</v>
      </c>
      <c r="J126" s="0" t="n">
        <v>0</v>
      </c>
      <c r="K126" s="388" t="n">
        <f aca="false">+H126</f>
        <v>0</v>
      </c>
    </row>
    <row r="127" customFormat="false" ht="13.2" hidden="false" customHeight="false" outlineLevel="0" collapsed="false">
      <c r="A127" s="389" t="n">
        <f aca="false">+'DATOS IDENTIFICATIVOS'!$C$9</f>
        <v>2021</v>
      </c>
      <c r="B127" s="387" t="str">
        <f aca="false">CONCATENATE(MID('DATOS IDENTIFICATIVOS'!$C$10,1,2),"0000")</f>
        <v>980000</v>
      </c>
      <c r="D127" s="387" t="s">
        <v>791</v>
      </c>
      <c r="E127" s="387" t="str">
        <f aca="false">+'EP2 PRESUPUESTO ADMINIS INGRES'!B86</f>
        <v>94000</v>
      </c>
      <c r="H127" s="388" t="n">
        <f aca="false">+'EP2 PRESUPUESTO ADMINIS INGRES'!D86</f>
        <v>0</v>
      </c>
      <c r="I127" s="0" t="n">
        <v>0</v>
      </c>
      <c r="J127" s="0" t="n">
        <v>0</v>
      </c>
      <c r="K127" s="388" t="n">
        <f aca="false">+H127</f>
        <v>0</v>
      </c>
    </row>
    <row r="128" customFormat="false" ht="13.2" hidden="false" customHeight="false" outlineLevel="0" collapsed="false">
      <c r="A128" s="389" t="n">
        <f aca="false">+'DATOS IDENTIFICATIVOS'!$C$9</f>
        <v>2021</v>
      </c>
      <c r="B128" s="387" t="str">
        <f aca="false">CONCATENATE(MID('DATOS IDENTIFICATIVOS'!$C$10,1,2),"0000")</f>
        <v>980000</v>
      </c>
      <c r="D128" s="387" t="s">
        <v>791</v>
      </c>
      <c r="E128" s="387" t="str">
        <f aca="false">+'EP2 PRESUPUESTO ADMINIS INGRES'!B94</f>
        <v>05000</v>
      </c>
      <c r="H128" s="388" t="n">
        <f aca="false">+'EP2 PRESUPUESTO ADMINIS INGRES'!D94</f>
        <v>0</v>
      </c>
      <c r="I128" s="0" t="n">
        <v>0</v>
      </c>
      <c r="J128" s="0" t="n">
        <v>0</v>
      </c>
      <c r="K128" s="388" t="n">
        <f aca="false">+H128</f>
        <v>0</v>
      </c>
    </row>
    <row r="129" customFormat="false" ht="13.2" hidden="false" customHeight="false" outlineLevel="0" collapsed="false">
      <c r="A129" s="389" t="n">
        <f aca="false">+'DATOS IDENTIFICATIVOS'!$C$9</f>
        <v>2021</v>
      </c>
      <c r="B129" s="387" t="str">
        <f aca="false">CONCATENATE(MID('DATOS IDENTIFICATIVOS'!$C$10,1,2),"0000")</f>
        <v>980000</v>
      </c>
      <c r="D129" s="387" t="s">
        <v>791</v>
      </c>
      <c r="E129" s="387" t="str">
        <f aca="false">+'EP2 PRESUPUESTO ADMINIS INGRES'!B95</f>
        <v>05100</v>
      </c>
      <c r="H129" s="388" t="n">
        <f aca="false">+ABS('EP2 PRESUPUESTO ADMINIS INGRES'!D95)</f>
        <v>0</v>
      </c>
      <c r="I129" s="0" t="n">
        <v>0</v>
      </c>
      <c r="J129" s="0" t="n">
        <v>0</v>
      </c>
      <c r="K129" s="388" t="n">
        <f aca="false">+H129</f>
        <v>0</v>
      </c>
    </row>
    <row r="130" customFormat="false" ht="13.2" hidden="false" customHeight="false" outlineLevel="0" collapsed="false">
      <c r="A130" s="389" t="n">
        <f aca="false">+'DATOS IDENTIFICATIVOS'!$C$9</f>
        <v>2021</v>
      </c>
      <c r="B130" s="387" t="str">
        <f aca="false">CONCATENATE(MID('DATOS IDENTIFICATIVOS'!$C$10,1,2),"0000")</f>
        <v>980000</v>
      </c>
      <c r="D130" s="387" t="s">
        <v>791</v>
      </c>
      <c r="E130" s="387" t="str">
        <f aca="false">+'EP2 PRESUPUESTO ADMINIS INGRES'!B96</f>
        <v>05001</v>
      </c>
      <c r="H130" s="388" t="n">
        <f aca="false">+'EP2 PRESUPUESTO ADMINIS INGRES'!D96</f>
        <v>0</v>
      </c>
      <c r="I130" s="0" t="n">
        <v>0</v>
      </c>
      <c r="J130" s="0" t="n">
        <v>0</v>
      </c>
      <c r="K130" s="388" t="n">
        <f aca="false">+H130</f>
        <v>0</v>
      </c>
    </row>
    <row r="131" customFormat="false" ht="13.2" hidden="false" customHeight="false" outlineLevel="0" collapsed="false">
      <c r="A131" s="389" t="n">
        <f aca="false">+'DATOS IDENTIFICATIVOS'!$C$9</f>
        <v>2021</v>
      </c>
      <c r="B131" s="387" t="str">
        <f aca="false">CONCATENATE(MID('DATOS IDENTIFICATIVOS'!$C$10,1,2),"0000")</f>
        <v>980000</v>
      </c>
      <c r="D131" s="387" t="s">
        <v>791</v>
      </c>
      <c r="E131" s="387" t="str">
        <f aca="false">+'EP2 PRESUPUESTO ADMINIS INGRES'!B97</f>
        <v>05101</v>
      </c>
      <c r="H131" s="388" t="n">
        <f aca="false">+ABS('EP2 PRESUPUESTO ADMINIS INGRES'!D97)</f>
        <v>190025</v>
      </c>
      <c r="I131" s="0" t="n">
        <v>0</v>
      </c>
      <c r="J131" s="0" t="n">
        <v>0</v>
      </c>
      <c r="K131" s="388" t="n">
        <f aca="false">+H131</f>
        <v>190025</v>
      </c>
    </row>
    <row r="132" customFormat="false" ht="13.2" hidden="false" customHeight="false" outlineLevel="0" collapsed="false">
      <c r="A132" s="389" t="n">
        <f aca="false">+'DATOS IDENTIFICATIVOS'!$C$9</f>
        <v>2021</v>
      </c>
      <c r="B132" s="387" t="str">
        <f aca="false">CONCATENATE(MID('DATOS IDENTIFICATIVOS'!$C$10,1,2),"0000")</f>
        <v>980000</v>
      </c>
      <c r="D132" s="387" t="s">
        <v>791</v>
      </c>
      <c r="E132" s="387" t="str">
        <f aca="false">+'EP2 PRESUPUESTO ADMINIS INGRES'!B98</f>
        <v>05002</v>
      </c>
      <c r="H132" s="388" t="n">
        <f aca="false">+'EP2 PRESUPUESTO ADMINIS INGRES'!D98</f>
        <v>0</v>
      </c>
      <c r="I132" s="0" t="n">
        <v>0</v>
      </c>
      <c r="J132" s="0" t="n">
        <v>0</v>
      </c>
      <c r="K132" s="388" t="n">
        <f aca="false">+H132</f>
        <v>0</v>
      </c>
    </row>
    <row r="133" customFormat="false" ht="13.2" hidden="false" customHeight="false" outlineLevel="0" collapsed="false">
      <c r="A133" s="389" t="n">
        <f aca="false">+'DATOS IDENTIFICATIVOS'!$C$9</f>
        <v>2021</v>
      </c>
      <c r="B133" s="387" t="str">
        <f aca="false">CONCATENATE(MID('DATOS IDENTIFICATIVOS'!$C$10,1,2),"0000")</f>
        <v>980000</v>
      </c>
      <c r="D133" s="387" t="s">
        <v>791</v>
      </c>
      <c r="E133" s="387" t="str">
        <f aca="false">+'EP2 PRESUPUESTO ADMINIS INGRES'!B99</f>
        <v>05003</v>
      </c>
      <c r="H133" s="388" t="n">
        <f aca="false">+'EP2 PRESUPUESTO ADMINIS INGRES'!D99</f>
        <v>0</v>
      </c>
      <c r="I133" s="0" t="n">
        <v>0</v>
      </c>
      <c r="J133" s="0" t="n">
        <v>0</v>
      </c>
      <c r="K133" s="388" t="n">
        <f aca="false">+H133</f>
        <v>0</v>
      </c>
    </row>
    <row r="134" customFormat="false" ht="13.2" hidden="false" customHeight="false" outlineLevel="0" collapsed="false">
      <c r="A134" s="389" t="n">
        <f aca="false">+'DATOS IDENTIFICATIVOS'!$C$9</f>
        <v>2021</v>
      </c>
      <c r="B134" s="387" t="str">
        <f aca="false">CONCATENATE(MID('DATOS IDENTIFICATIVOS'!$C$10,1,2),"0000")</f>
        <v>980000</v>
      </c>
      <c r="D134" s="387" t="s">
        <v>791</v>
      </c>
      <c r="E134" s="387" t="str">
        <f aca="false">+'EP2 PRESUPUESTO ADMINIS INGRES'!B100</f>
        <v>05004</v>
      </c>
      <c r="H134" s="388" t="n">
        <f aca="false">+'EP2 PRESUPUESTO ADMINIS INGRES'!D100</f>
        <v>0</v>
      </c>
      <c r="I134" s="0" t="n">
        <v>0</v>
      </c>
      <c r="J134" s="0" t="n">
        <v>0</v>
      </c>
      <c r="K134" s="388" t="n">
        <f aca="false">+H134</f>
        <v>0</v>
      </c>
    </row>
    <row r="135" customFormat="false" ht="13.2" hidden="false" customHeight="false" outlineLevel="0" collapsed="false">
      <c r="A135" s="389" t="n">
        <f aca="false">+'DATOS IDENTIFICATIVOS'!$C$9</f>
        <v>2021</v>
      </c>
      <c r="B135" s="387" t="str">
        <f aca="false">CONCATENATE(MID('DATOS IDENTIFICATIVOS'!$C$10,1,2),"0000")</f>
        <v>980000</v>
      </c>
      <c r="D135" s="387" t="s">
        <v>791</v>
      </c>
      <c r="E135" s="387" t="str">
        <f aca="false">+'EP2 PRESUPUESTO ADMINIS INGRES'!B101</f>
        <v>05005</v>
      </c>
      <c r="H135" s="388" t="n">
        <f aca="false">+'EP2 PRESUPUESTO ADMINIS INGRES'!D101</f>
        <v>0</v>
      </c>
      <c r="I135" s="0" t="n">
        <v>0</v>
      </c>
      <c r="J135" s="0" t="n">
        <v>0</v>
      </c>
      <c r="K135" s="388" t="n">
        <f aca="false">+H135</f>
        <v>0</v>
      </c>
    </row>
    <row r="136" customFormat="false" ht="13.2" hidden="false" customHeight="false" outlineLevel="0" collapsed="false">
      <c r="A136" s="389" t="n">
        <f aca="false">+'DATOS IDENTIFICATIVOS'!$C$9</f>
        <v>2021</v>
      </c>
      <c r="B136" s="387" t="str">
        <f aca="false">CONCATENATE(MID('DATOS IDENTIFICATIVOS'!$C$10,1,2),"0000")</f>
        <v>980000</v>
      </c>
      <c r="D136" s="387" t="s">
        <v>791</v>
      </c>
      <c r="E136" s="387" t="str">
        <f aca="false">+IF('EP2 PRESUPUESTO ADMINIS INGRES'!D102&gt;=0,"05099","05199")</f>
        <v>05099</v>
      </c>
      <c r="H136" s="388" t="n">
        <f aca="false">+ABS('EP2 PRESUPUESTO ADMINIS INGRES'!D102)</f>
        <v>0</v>
      </c>
      <c r="I136" s="0" t="n">
        <v>0</v>
      </c>
      <c r="J136" s="0" t="n">
        <v>0</v>
      </c>
      <c r="K136" s="388" t="n">
        <f aca="false">+H136</f>
        <v>0</v>
      </c>
    </row>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L15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7" activeCellId="0" sqref="A7"/>
    </sheetView>
  </sheetViews>
  <sheetFormatPr defaultColWidth="10.6875" defaultRowHeight="13.2" zeroHeight="false" outlineLevelRow="0" outlineLevelCol="0"/>
  <cols>
    <col collapsed="false" customWidth="true" hidden="false" outlineLevel="0" max="4" min="1" style="387" width="11.45"/>
    <col collapsed="false" customWidth="true" hidden="false" outlineLevel="0" max="5" min="5" style="389" width="11.45"/>
    <col collapsed="false" customWidth="true" hidden="false" outlineLevel="0" max="7" min="6" style="387" width="11.45"/>
    <col collapsed="false" customWidth="true" hidden="false" outlineLevel="0" max="8" min="8" style="388" width="11.45"/>
    <col collapsed="false" customWidth="true" hidden="false" outlineLevel="0" max="11" min="11" style="388" width="11.45"/>
  </cols>
  <sheetData>
    <row r="1" customFormat="false" ht="13.2" hidden="false" customHeight="false" outlineLevel="0" collapsed="false">
      <c r="A1" s="389" t="n">
        <f aca="false">+'DATOS IDENTIFICATIVOS'!$C$9</f>
        <v>2021</v>
      </c>
      <c r="B1" s="387" t="str">
        <f aca="false">CONCATENATE(MID('DATOS IDENTIFICATIVOS'!$C$10,1,2),"0000")</f>
        <v>980000</v>
      </c>
      <c r="D1" s="387" t="s">
        <v>888</v>
      </c>
      <c r="E1" s="389" t="str">
        <f aca="false">VLOOKUP('DATOS IDENTIFICATIVOS'!$A$52,'EMPRESA- PROGRAMA'!$B$2:$C$45,2,FALSE())</f>
        <v>910I</v>
      </c>
      <c r="F1" s="387" t="s">
        <v>802</v>
      </c>
      <c r="H1" s="388" t="n">
        <f aca="false">+IF('EP4 PPTO CAPITAL'!D13&lt;=0,ABS('EP4 PPTO CAPITAL'!D13),0)</f>
        <v>0</v>
      </c>
      <c r="I1" s="0" t="n">
        <v>0</v>
      </c>
      <c r="J1" s="0" t="n">
        <v>0</v>
      </c>
      <c r="K1" s="388" t="n">
        <f aca="false">+H1</f>
        <v>0</v>
      </c>
    </row>
    <row r="2" customFormat="false" ht="13.2" hidden="false" customHeight="false" outlineLevel="0" collapsed="false">
      <c r="A2" s="389" t="n">
        <f aca="false">+'DATOS IDENTIFICATIVOS'!$C$9</f>
        <v>2021</v>
      </c>
      <c r="B2" s="387" t="str">
        <f aca="false">CONCATENATE(MID('DATOS IDENTIFICATIVOS'!$C$10,1,2),"0000")</f>
        <v>980000</v>
      </c>
      <c r="D2" s="387" t="s">
        <v>888</v>
      </c>
      <c r="E2" s="389" t="str">
        <f aca="false">VLOOKUP('DATOS IDENTIFICATIVOS'!$A$52,'EMPRESA- PROGRAMA'!$B$2:$C$45,2,FALSE())</f>
        <v>910I</v>
      </c>
      <c r="F2" s="387" t="s">
        <v>803</v>
      </c>
      <c r="H2" s="388" t="n">
        <f aca="false">+IF('EP4 PPTO CAPITAL'!D15&lt;=0,ABS('EP4 PPTO CAPITAL'!D15),0)</f>
        <v>0</v>
      </c>
      <c r="I2" s="0" t="n">
        <v>0</v>
      </c>
      <c r="J2" s="0" t="n">
        <v>0</v>
      </c>
      <c r="K2" s="388" t="n">
        <f aca="false">+H2</f>
        <v>0</v>
      </c>
    </row>
    <row r="3" customFormat="false" ht="13.2" hidden="false" customHeight="false" outlineLevel="0" collapsed="false">
      <c r="A3" s="389" t="n">
        <f aca="false">+'DATOS IDENTIFICATIVOS'!$C$9</f>
        <v>2021</v>
      </c>
      <c r="B3" s="387" t="str">
        <f aca="false">CONCATENATE(MID('DATOS IDENTIFICATIVOS'!$C$10,1,2),"0000")</f>
        <v>980000</v>
      </c>
      <c r="D3" s="387" t="s">
        <v>888</v>
      </c>
      <c r="E3" s="389" t="str">
        <f aca="false">VLOOKUP('DATOS IDENTIFICATIVOS'!$A$52,'EMPRESA- PROGRAMA'!$B$2:$C$45,2,FALSE())</f>
        <v>910I</v>
      </c>
      <c r="F3" s="387" t="s">
        <v>804</v>
      </c>
      <c r="H3" s="388" t="n">
        <f aca="false">+IF('EP4 PPTO CAPITAL'!D16&lt;=0,ABS('EP4 PPTO CAPITAL'!D16),0)</f>
        <v>0</v>
      </c>
      <c r="I3" s="0" t="n">
        <v>0</v>
      </c>
      <c r="J3" s="0" t="n">
        <v>0</v>
      </c>
      <c r="K3" s="388" t="n">
        <f aca="false">+H3</f>
        <v>0</v>
      </c>
    </row>
    <row r="4" customFormat="false" ht="13.2" hidden="false" customHeight="false" outlineLevel="0" collapsed="false">
      <c r="A4" s="389" t="n">
        <f aca="false">+'DATOS IDENTIFICATIVOS'!$C$9</f>
        <v>2021</v>
      </c>
      <c r="B4" s="387" t="str">
        <f aca="false">CONCATENATE(MID('DATOS IDENTIFICATIVOS'!$C$10,1,2),"0000")</f>
        <v>980000</v>
      </c>
      <c r="D4" s="387" t="s">
        <v>888</v>
      </c>
      <c r="E4" s="389" t="str">
        <f aca="false">VLOOKUP('DATOS IDENTIFICATIVOS'!$A$52,'EMPRESA- PROGRAMA'!$B$2:$C$45,2,FALSE())</f>
        <v>910I</v>
      </c>
      <c r="F4" s="387" t="s">
        <v>805</v>
      </c>
      <c r="H4" s="388" t="n">
        <f aca="false">+IF('EP4 PPTO CAPITAL'!D17&lt;=0,ABS('EP4 PPTO CAPITAL'!D17),0)</f>
        <v>0</v>
      </c>
      <c r="I4" s="0" t="n">
        <v>0</v>
      </c>
      <c r="J4" s="0" t="n">
        <v>0</v>
      </c>
      <c r="K4" s="388" t="n">
        <f aca="false">+H4</f>
        <v>0</v>
      </c>
    </row>
    <row r="5" customFormat="false" ht="13.2" hidden="false" customHeight="false" outlineLevel="0" collapsed="false">
      <c r="A5" s="389" t="n">
        <f aca="false">+'DATOS IDENTIFICATIVOS'!$C$9</f>
        <v>2021</v>
      </c>
      <c r="B5" s="387" t="str">
        <f aca="false">CONCATENATE(MID('DATOS IDENTIFICATIVOS'!$C$10,1,2),"0000")</f>
        <v>980000</v>
      </c>
      <c r="D5" s="387" t="s">
        <v>888</v>
      </c>
      <c r="E5" s="389" t="str">
        <f aca="false">VLOOKUP('DATOS IDENTIFICATIVOS'!$A$52,'EMPRESA- PROGRAMA'!$B$2:$C$45,2,FALSE())</f>
        <v>910I</v>
      </c>
      <c r="F5" s="387" t="s">
        <v>806</v>
      </c>
      <c r="H5" s="388" t="n">
        <f aca="false">+IF('EP4 PPTO CAPITAL'!D18&lt;=0,ABS('EP4 PPTO CAPITAL'!D18),0)</f>
        <v>572195</v>
      </c>
      <c r="I5" s="0" t="n">
        <v>0</v>
      </c>
      <c r="J5" s="0" t="n">
        <v>0</v>
      </c>
      <c r="K5" s="388" t="n">
        <f aca="false">+H5</f>
        <v>572195</v>
      </c>
    </row>
    <row r="6" customFormat="false" ht="13.2" hidden="false" customHeight="false" outlineLevel="0" collapsed="false">
      <c r="A6" s="389" t="n">
        <f aca="false">+'DATOS IDENTIFICATIVOS'!$C$9</f>
        <v>2021</v>
      </c>
      <c r="B6" s="387" t="str">
        <f aca="false">CONCATENATE(MID('DATOS IDENTIFICATIVOS'!$C$10,1,2),"0000")</f>
        <v>980000</v>
      </c>
      <c r="D6" s="387" t="s">
        <v>888</v>
      </c>
      <c r="E6" s="389" t="str">
        <f aca="false">VLOOKUP('DATOS IDENTIFICATIVOS'!$A$52,'EMPRESA- PROGRAMA'!$B$2:$C$45,2,FALSE())</f>
        <v>910I</v>
      </c>
      <c r="F6" s="387" t="s">
        <v>807</v>
      </c>
      <c r="H6" s="388" t="n">
        <f aca="false">+IF('EP4 PPTO CAPITAL'!D19&lt;=0,ABS('EP4 PPTO CAPITAL'!D19),0)</f>
        <v>0</v>
      </c>
      <c r="I6" s="0" t="n">
        <v>0</v>
      </c>
      <c r="J6" s="0" t="n">
        <v>0</v>
      </c>
      <c r="K6" s="388" t="n">
        <f aca="false">+H6</f>
        <v>0</v>
      </c>
    </row>
    <row r="7" customFormat="false" ht="13.2" hidden="false" customHeight="false" outlineLevel="0" collapsed="false">
      <c r="A7" s="389" t="n">
        <f aca="false">+'DATOS IDENTIFICATIVOS'!$C$9</f>
        <v>2021</v>
      </c>
      <c r="B7" s="387" t="str">
        <f aca="false">CONCATENATE(MID('DATOS IDENTIFICATIVOS'!$C$10,1,2),"0000")</f>
        <v>980000</v>
      </c>
      <c r="D7" s="387" t="s">
        <v>888</v>
      </c>
      <c r="E7" s="389" t="str">
        <f aca="false">VLOOKUP('DATOS IDENTIFICATIVOS'!$A$52,'EMPRESA- PROGRAMA'!$B$2:$C$45,2,FALSE())</f>
        <v>910I</v>
      </c>
      <c r="F7" s="387" t="s">
        <v>808</v>
      </c>
      <c r="H7" s="388" t="n">
        <f aca="false">+IF('EP4 PPTO CAPITAL'!D20&lt;=0,ABS('EP4 PPTO CAPITAL'!D20),0)</f>
        <v>0</v>
      </c>
      <c r="I7" s="0" t="n">
        <v>0</v>
      </c>
      <c r="J7" s="0" t="n">
        <v>0</v>
      </c>
      <c r="K7" s="388" t="n">
        <f aca="false">+H7</f>
        <v>0</v>
      </c>
    </row>
    <row r="8" customFormat="false" ht="13.2" hidden="false" customHeight="false" outlineLevel="0" collapsed="false">
      <c r="A8" s="389" t="n">
        <f aca="false">+'DATOS IDENTIFICATIVOS'!$C$9</f>
        <v>2021</v>
      </c>
      <c r="B8" s="387" t="str">
        <f aca="false">CONCATENATE(MID('DATOS IDENTIFICATIVOS'!$C$10,1,2),"0000")</f>
        <v>980000</v>
      </c>
      <c r="D8" s="387" t="s">
        <v>888</v>
      </c>
      <c r="E8" s="389" t="str">
        <f aca="false">VLOOKUP('DATOS IDENTIFICATIVOS'!$A$52,'EMPRESA- PROGRAMA'!$B$2:$C$45,2,FALSE())</f>
        <v>910I</v>
      </c>
      <c r="F8" s="387" t="s">
        <v>809</v>
      </c>
      <c r="H8" s="388" t="n">
        <f aca="false">+IF('EP4 PPTO CAPITAL'!D21&lt;=0,ABS('EP4 PPTO CAPITAL'!D21),0)</f>
        <v>390321</v>
      </c>
      <c r="I8" s="0" t="n">
        <v>0</v>
      </c>
      <c r="J8" s="0" t="n">
        <v>0</v>
      </c>
      <c r="K8" s="388" t="n">
        <f aca="false">+H8</f>
        <v>390321</v>
      </c>
    </row>
    <row r="9" customFormat="false" ht="13.2" hidden="false" customHeight="false" outlineLevel="0" collapsed="false">
      <c r="A9" s="389" t="n">
        <f aca="false">+'DATOS IDENTIFICATIVOS'!$C$9</f>
        <v>2021</v>
      </c>
      <c r="B9" s="387" t="str">
        <f aca="false">CONCATENATE(MID('DATOS IDENTIFICATIVOS'!$C$10,1,2),"0000")</f>
        <v>980000</v>
      </c>
      <c r="D9" s="387" t="s">
        <v>888</v>
      </c>
      <c r="E9" s="389" t="str">
        <f aca="false">VLOOKUP('DATOS IDENTIFICATIVOS'!$A$52,'EMPRESA- PROGRAMA'!$B$2:$C$45,2,FALSE())</f>
        <v>910I</v>
      </c>
      <c r="F9" s="387" t="s">
        <v>810</v>
      </c>
      <c r="H9" s="388" t="n">
        <f aca="false">+IF('EP4 PPTO CAPITAL'!D22&lt;=0,ABS('EP4 PPTO CAPITAL'!D22),0)</f>
        <v>0</v>
      </c>
      <c r="I9" s="0" t="n">
        <v>0</v>
      </c>
      <c r="J9" s="0" t="n">
        <v>0</v>
      </c>
      <c r="K9" s="388" t="n">
        <f aca="false">+H9</f>
        <v>0</v>
      </c>
    </row>
    <row r="10" customFormat="false" ht="13.2" hidden="false" customHeight="false" outlineLevel="0" collapsed="false">
      <c r="A10" s="389" t="n">
        <f aca="false">+'DATOS IDENTIFICATIVOS'!$C$9</f>
        <v>2021</v>
      </c>
      <c r="B10" s="387" t="str">
        <f aca="false">CONCATENATE(MID('DATOS IDENTIFICATIVOS'!$C$10,1,2),"0000")</f>
        <v>980000</v>
      </c>
      <c r="D10" s="387" t="s">
        <v>888</v>
      </c>
      <c r="E10" s="389" t="str">
        <f aca="false">VLOOKUP('DATOS IDENTIFICATIVOS'!$A$52,'EMPRESA- PROGRAMA'!$B$2:$C$45,2,FALSE())</f>
        <v>910I</v>
      </c>
      <c r="F10" s="387" t="s">
        <v>811</v>
      </c>
      <c r="H10" s="388" t="n">
        <f aca="false">+IF('EP4 PPTO CAPITAL'!D23&lt;=0,ABS('EP4 PPTO CAPITAL'!D23),0)</f>
        <v>0</v>
      </c>
      <c r="I10" s="0" t="n">
        <v>0</v>
      </c>
      <c r="J10" s="0" t="n">
        <v>0</v>
      </c>
      <c r="K10" s="388" t="n">
        <f aca="false">+H10</f>
        <v>0</v>
      </c>
    </row>
    <row r="11" customFormat="false" ht="13.2" hidden="false" customHeight="false" outlineLevel="0" collapsed="false">
      <c r="A11" s="389" t="n">
        <f aca="false">+'DATOS IDENTIFICATIVOS'!$C$9</f>
        <v>2021</v>
      </c>
      <c r="B11" s="387" t="str">
        <f aca="false">CONCATENATE(MID('DATOS IDENTIFICATIVOS'!$C$10,1,2),"0000")</f>
        <v>980000</v>
      </c>
      <c r="D11" s="387" t="s">
        <v>888</v>
      </c>
      <c r="E11" s="389" t="str">
        <f aca="false">VLOOKUP('DATOS IDENTIFICATIVOS'!$A$52,'EMPRESA- PROGRAMA'!$B$2:$C$45,2,FALSE())</f>
        <v>910I</v>
      </c>
      <c r="F11" s="387" t="s">
        <v>812</v>
      </c>
      <c r="H11" s="388" t="n">
        <f aca="false">+IF('EP4 PPTO CAPITAL'!D24&lt;=0,ABS('EP4 PPTO CAPITAL'!D24),0)</f>
        <v>0</v>
      </c>
      <c r="I11" s="0" t="n">
        <v>0</v>
      </c>
      <c r="J11" s="0" t="n">
        <v>0</v>
      </c>
      <c r="K11" s="388" t="n">
        <f aca="false">+H11</f>
        <v>0</v>
      </c>
    </row>
    <row r="12" customFormat="false" ht="13.2" hidden="false" customHeight="false" outlineLevel="0" collapsed="false">
      <c r="A12" s="389" t="n">
        <f aca="false">+'DATOS IDENTIFICATIVOS'!$C$9</f>
        <v>2021</v>
      </c>
      <c r="B12" s="387" t="str">
        <f aca="false">CONCATENATE(MID('DATOS IDENTIFICATIVOS'!$C$10,1,2),"0000")</f>
        <v>980000</v>
      </c>
      <c r="D12" s="387" t="s">
        <v>888</v>
      </c>
      <c r="E12" s="389" t="str">
        <f aca="false">VLOOKUP('DATOS IDENTIFICATIVOS'!$A$52,'EMPRESA- PROGRAMA'!$B$2:$C$45,2,FALSE())</f>
        <v>910I</v>
      </c>
      <c r="F12" s="387" t="s">
        <v>813</v>
      </c>
      <c r="H12" s="388" t="n">
        <f aca="false">+IF('EP4 PPTO CAPITAL'!D25&lt;=0,ABS('EP4 PPTO CAPITAL'!D25),0)</f>
        <v>0</v>
      </c>
      <c r="I12" s="0" t="n">
        <v>0</v>
      </c>
      <c r="J12" s="0" t="n">
        <v>0</v>
      </c>
      <c r="K12" s="388" t="n">
        <f aca="false">+H12</f>
        <v>0</v>
      </c>
    </row>
    <row r="13" customFormat="false" ht="13.2" hidden="false" customHeight="false" outlineLevel="0" collapsed="false">
      <c r="A13" s="389" t="n">
        <f aca="false">+'DATOS IDENTIFICATIVOS'!$C$9</f>
        <v>2021</v>
      </c>
      <c r="B13" s="387" t="str">
        <f aca="false">CONCATENATE(MID('DATOS IDENTIFICATIVOS'!$C$10,1,2),"0000")</f>
        <v>980000</v>
      </c>
      <c r="D13" s="387" t="s">
        <v>888</v>
      </c>
      <c r="E13" s="389" t="str">
        <f aca="false">VLOOKUP('DATOS IDENTIFICATIVOS'!$A$52,'EMPRESA- PROGRAMA'!$B$2:$C$45,2,FALSE())</f>
        <v>910I</v>
      </c>
      <c r="F13" s="387" t="s">
        <v>814</v>
      </c>
      <c r="H13" s="388" t="n">
        <f aca="false">+IF('EP4 PPTO CAPITAL'!D27&lt;=0,ABS('EP4 PPTO CAPITAL'!D27),0)</f>
        <v>0</v>
      </c>
      <c r="I13" s="0" t="n">
        <v>0</v>
      </c>
      <c r="J13" s="0" t="n">
        <v>0</v>
      </c>
      <c r="K13" s="388" t="n">
        <f aca="false">+H13</f>
        <v>0</v>
      </c>
    </row>
    <row r="14" customFormat="false" ht="13.2" hidden="false" customHeight="false" outlineLevel="0" collapsed="false">
      <c r="A14" s="389" t="n">
        <f aca="false">+'DATOS IDENTIFICATIVOS'!$C$9</f>
        <v>2021</v>
      </c>
      <c r="B14" s="387" t="str">
        <f aca="false">CONCATENATE(MID('DATOS IDENTIFICATIVOS'!$C$10,1,2),"0000")</f>
        <v>980000</v>
      </c>
      <c r="D14" s="387" t="s">
        <v>888</v>
      </c>
      <c r="E14" s="389" t="str">
        <f aca="false">VLOOKUP('DATOS IDENTIFICATIVOS'!$A$52,'EMPRESA- PROGRAMA'!$B$2:$C$45,2,FALSE())</f>
        <v>910I</v>
      </c>
      <c r="F14" s="387" t="s">
        <v>815</v>
      </c>
      <c r="H14" s="388" t="n">
        <f aca="false">+IF('EP4 PPTO CAPITAL'!D28&lt;=0,ABS('EP4 PPTO CAPITAL'!D28),0)</f>
        <v>900000</v>
      </c>
      <c r="I14" s="0" t="n">
        <v>0</v>
      </c>
      <c r="J14" s="0" t="n">
        <v>0</v>
      </c>
      <c r="K14" s="388" t="n">
        <f aca="false">+H14</f>
        <v>900000</v>
      </c>
    </row>
    <row r="15" customFormat="false" ht="13.2" hidden="false" customHeight="false" outlineLevel="0" collapsed="false">
      <c r="A15" s="389" t="n">
        <f aca="false">+'DATOS IDENTIFICATIVOS'!$C$9</f>
        <v>2021</v>
      </c>
      <c r="B15" s="387" t="str">
        <f aca="false">CONCATENATE(MID('DATOS IDENTIFICATIVOS'!$C$10,1,2),"0000")</f>
        <v>980000</v>
      </c>
      <c r="D15" s="387" t="s">
        <v>888</v>
      </c>
      <c r="E15" s="389" t="str">
        <f aca="false">VLOOKUP('DATOS IDENTIFICATIVOS'!$A$52,'EMPRESA- PROGRAMA'!$B$2:$C$45,2,FALSE())</f>
        <v>910I</v>
      </c>
      <c r="F15" s="387" t="s">
        <v>816</v>
      </c>
      <c r="H15" s="388" t="n">
        <f aca="false">+IF('EP4 PPTO CAPITAL'!D29&lt;=0,ABS('EP4 PPTO CAPITAL'!D29),0)</f>
        <v>0</v>
      </c>
      <c r="I15" s="0" t="n">
        <v>0</v>
      </c>
      <c r="J15" s="0" t="n">
        <v>0</v>
      </c>
      <c r="K15" s="388" t="n">
        <f aca="false">+H15</f>
        <v>0</v>
      </c>
    </row>
    <row r="16" customFormat="false" ht="13.2" hidden="false" customHeight="false" outlineLevel="0" collapsed="false">
      <c r="A16" s="389" t="n">
        <f aca="false">+'DATOS IDENTIFICATIVOS'!$C$9</f>
        <v>2021</v>
      </c>
      <c r="B16" s="387" t="str">
        <f aca="false">CONCATENATE(MID('DATOS IDENTIFICATIVOS'!$C$10,1,2),"0000")</f>
        <v>980000</v>
      </c>
      <c r="D16" s="387" t="s">
        <v>888</v>
      </c>
      <c r="E16" s="389" t="str">
        <f aca="false">VLOOKUP('DATOS IDENTIFICATIVOS'!$A$52,'EMPRESA- PROGRAMA'!$B$2:$C$45,2,FALSE())</f>
        <v>910I</v>
      </c>
      <c r="F16" s="387" t="s">
        <v>817</v>
      </c>
      <c r="H16" s="388" t="n">
        <f aca="false">+IF('EP4 PPTO CAPITAL'!D30&lt;=0,ABS('EP4 PPTO CAPITAL'!D30),0)</f>
        <v>0</v>
      </c>
      <c r="I16" s="0" t="n">
        <v>0</v>
      </c>
      <c r="J16" s="0" t="n">
        <v>0</v>
      </c>
      <c r="K16" s="388" t="n">
        <f aca="false">+H16</f>
        <v>0</v>
      </c>
    </row>
    <row r="17" customFormat="false" ht="13.2" hidden="false" customHeight="false" outlineLevel="0" collapsed="false">
      <c r="A17" s="389" t="n">
        <f aca="false">+'DATOS IDENTIFICATIVOS'!$C$9</f>
        <v>2021</v>
      </c>
      <c r="B17" s="387" t="str">
        <f aca="false">CONCATENATE(MID('DATOS IDENTIFICATIVOS'!$C$10,1,2),"0000")</f>
        <v>980000</v>
      </c>
      <c r="D17" s="387" t="s">
        <v>888</v>
      </c>
      <c r="E17" s="389" t="str">
        <f aca="false">VLOOKUP('DATOS IDENTIFICATIVOS'!$A$52,'EMPRESA- PROGRAMA'!$B$2:$C$45,2,FALSE())</f>
        <v>910I</v>
      </c>
      <c r="F17" s="387" t="s">
        <v>818</v>
      </c>
      <c r="H17" s="388" t="n">
        <f aca="false">+IF('EP4 PPTO CAPITAL'!D31&lt;=0,ABS('EP4 PPTO CAPITAL'!D31),0)</f>
        <v>0</v>
      </c>
      <c r="I17" s="0" t="n">
        <v>0</v>
      </c>
      <c r="J17" s="0" t="n">
        <v>0</v>
      </c>
      <c r="K17" s="388" t="n">
        <f aca="false">+H17</f>
        <v>0</v>
      </c>
    </row>
    <row r="18" customFormat="false" ht="13.2" hidden="false" customHeight="false" outlineLevel="0" collapsed="false">
      <c r="A18" s="389" t="n">
        <f aca="false">+'DATOS IDENTIFICATIVOS'!$C$9</f>
        <v>2021</v>
      </c>
      <c r="B18" s="387" t="str">
        <f aca="false">CONCATENATE(MID('DATOS IDENTIFICATIVOS'!$C$10,1,2),"0000")</f>
        <v>980000</v>
      </c>
      <c r="D18" s="387" t="s">
        <v>888</v>
      </c>
      <c r="E18" s="389" t="str">
        <f aca="false">VLOOKUP('DATOS IDENTIFICATIVOS'!$A$52,'EMPRESA- PROGRAMA'!$B$2:$C$45,2,FALSE())</f>
        <v>910I</v>
      </c>
      <c r="F18" s="387" t="s">
        <v>819</v>
      </c>
      <c r="H18" s="388" t="n">
        <f aca="false">+IF('EP4 PPTO CAPITAL'!D32&lt;=0,ABS('EP4 PPTO CAPITAL'!D32),0)</f>
        <v>0</v>
      </c>
      <c r="I18" s="0" t="n">
        <v>0</v>
      </c>
      <c r="J18" s="0" t="n">
        <v>0</v>
      </c>
      <c r="K18" s="388" t="n">
        <f aca="false">+H18</f>
        <v>0</v>
      </c>
    </row>
    <row r="19" customFormat="false" ht="13.2" hidden="false" customHeight="false" outlineLevel="0" collapsed="false">
      <c r="A19" s="389" t="n">
        <f aca="false">+'DATOS IDENTIFICATIVOS'!$C$9</f>
        <v>2021</v>
      </c>
      <c r="B19" s="387" t="str">
        <f aca="false">CONCATENATE(MID('DATOS IDENTIFICATIVOS'!$C$10,1,2),"0000")</f>
        <v>980000</v>
      </c>
      <c r="D19" s="387" t="s">
        <v>888</v>
      </c>
      <c r="E19" s="389" t="str">
        <f aca="false">VLOOKUP('DATOS IDENTIFICATIVOS'!$A$52,'EMPRESA- PROGRAMA'!$B$2:$C$45,2,FALSE())</f>
        <v>910I</v>
      </c>
      <c r="F19" s="387" t="s">
        <v>820</v>
      </c>
      <c r="H19" s="388" t="n">
        <f aca="false">+IF('EP4 PPTO CAPITAL'!D34&lt;=0,ABS('EP4 PPTO CAPITAL'!D34),0)</f>
        <v>17383</v>
      </c>
      <c r="I19" s="0" t="n">
        <v>0</v>
      </c>
      <c r="J19" s="0" t="n">
        <v>0</v>
      </c>
      <c r="K19" s="388" t="n">
        <f aca="false">+H19</f>
        <v>17383</v>
      </c>
    </row>
    <row r="20" customFormat="false" ht="13.2" hidden="false" customHeight="false" outlineLevel="0" collapsed="false">
      <c r="A20" s="389" t="n">
        <f aca="false">+'DATOS IDENTIFICATIVOS'!$C$9</f>
        <v>2021</v>
      </c>
      <c r="B20" s="387" t="str">
        <f aca="false">CONCATENATE(MID('DATOS IDENTIFICATIVOS'!$C$10,1,2),"0000")</f>
        <v>980000</v>
      </c>
      <c r="D20" s="387" t="s">
        <v>888</v>
      </c>
      <c r="E20" s="389" t="str">
        <f aca="false">VLOOKUP('DATOS IDENTIFICATIVOS'!$A$52,'EMPRESA- PROGRAMA'!$B$2:$C$45,2,FALSE())</f>
        <v>910I</v>
      </c>
      <c r="F20" s="387" t="s">
        <v>821</v>
      </c>
      <c r="H20" s="388" t="n">
        <f aca="false">+IF('EP4 PPTO CAPITAL'!D35&lt;=0,ABS('EP4 PPTO CAPITAL'!D35),0)</f>
        <v>0</v>
      </c>
      <c r="I20" s="0" t="n">
        <v>0</v>
      </c>
      <c r="J20" s="0" t="n">
        <v>0</v>
      </c>
      <c r="K20" s="388" t="n">
        <f aca="false">+H20</f>
        <v>0</v>
      </c>
    </row>
    <row r="21" customFormat="false" ht="13.2" hidden="false" customHeight="false" outlineLevel="0" collapsed="false">
      <c r="A21" s="389" t="n">
        <f aca="false">+'DATOS IDENTIFICATIVOS'!$C$9</f>
        <v>2021</v>
      </c>
      <c r="B21" s="387" t="str">
        <f aca="false">CONCATENATE(MID('DATOS IDENTIFICATIVOS'!$C$10,1,2),"0000")</f>
        <v>980000</v>
      </c>
      <c r="D21" s="387" t="s">
        <v>888</v>
      </c>
      <c r="E21" s="389" t="str">
        <f aca="false">VLOOKUP('DATOS IDENTIFICATIVOS'!$A$52,'EMPRESA- PROGRAMA'!$B$2:$C$45,2,FALSE())</f>
        <v>910I</v>
      </c>
      <c r="F21" s="387" t="s">
        <v>822</v>
      </c>
      <c r="H21" s="388" t="n">
        <f aca="false">+IF('EP4 PPTO CAPITAL'!D36&lt;=0,ABS('EP4 PPTO CAPITAL'!D36),0)</f>
        <v>0</v>
      </c>
      <c r="I21" s="0" t="n">
        <v>0</v>
      </c>
      <c r="J21" s="0" t="n">
        <v>0</v>
      </c>
      <c r="K21" s="388" t="n">
        <f aca="false">+H21</f>
        <v>0</v>
      </c>
    </row>
    <row r="22" customFormat="false" ht="13.2" hidden="false" customHeight="false" outlineLevel="0" collapsed="false">
      <c r="A22" s="389" t="n">
        <f aca="false">+'DATOS IDENTIFICATIVOS'!$C$9</f>
        <v>2021</v>
      </c>
      <c r="B22" s="387" t="str">
        <f aca="false">CONCATENATE(MID('DATOS IDENTIFICATIVOS'!$C$10,1,2),"0000")</f>
        <v>980000</v>
      </c>
      <c r="D22" s="387" t="s">
        <v>888</v>
      </c>
      <c r="E22" s="389" t="str">
        <f aca="false">VLOOKUP('DATOS IDENTIFICATIVOS'!$A$52,'EMPRESA- PROGRAMA'!$B$2:$C$45,2,FALSE())</f>
        <v>910I</v>
      </c>
      <c r="F22" s="387" t="s">
        <v>823</v>
      </c>
      <c r="H22" s="388" t="n">
        <f aca="false">+IF('EP4 PPTO CAPITAL'!D37&lt;=0,ABS('EP4 PPTO CAPITAL'!D37),0)</f>
        <v>0</v>
      </c>
      <c r="I22" s="0" t="n">
        <v>0</v>
      </c>
      <c r="J22" s="0" t="n">
        <v>0</v>
      </c>
      <c r="K22" s="388" t="n">
        <f aca="false">+H22</f>
        <v>0</v>
      </c>
    </row>
    <row r="23" customFormat="false" ht="13.2" hidden="false" customHeight="false" outlineLevel="0" collapsed="false">
      <c r="A23" s="389" t="n">
        <f aca="false">+'DATOS IDENTIFICATIVOS'!$C$9</f>
        <v>2021</v>
      </c>
      <c r="B23" s="387" t="str">
        <f aca="false">CONCATENATE(MID('DATOS IDENTIFICATIVOS'!$C$10,1,2),"0000")</f>
        <v>980000</v>
      </c>
      <c r="D23" s="387" t="s">
        <v>888</v>
      </c>
      <c r="E23" s="389" t="str">
        <f aca="false">VLOOKUP('DATOS IDENTIFICATIVOS'!$A$52,'EMPRESA- PROGRAMA'!$B$2:$C$45,2,FALSE())</f>
        <v>910I</v>
      </c>
      <c r="F23" s="387" t="s">
        <v>824</v>
      </c>
      <c r="H23" s="388" t="n">
        <f aca="false">+IF('EP4 PPTO CAPITAL'!D38&lt;=0,ABS('EP4 PPTO CAPITAL'!D38),0)</f>
        <v>0</v>
      </c>
      <c r="I23" s="0" t="n">
        <v>0</v>
      </c>
      <c r="J23" s="0" t="n">
        <v>0</v>
      </c>
      <c r="K23" s="388" t="n">
        <f aca="false">+H23</f>
        <v>0</v>
      </c>
    </row>
    <row r="24" customFormat="false" ht="13.2" hidden="false" customHeight="false" outlineLevel="0" collapsed="false">
      <c r="A24" s="389" t="n">
        <f aca="false">+'DATOS IDENTIFICATIVOS'!$C$9</f>
        <v>2021</v>
      </c>
      <c r="B24" s="387" t="str">
        <f aca="false">CONCATENATE(MID('DATOS IDENTIFICATIVOS'!$C$10,1,2),"0000")</f>
        <v>980000</v>
      </c>
      <c r="D24" s="387" t="s">
        <v>888</v>
      </c>
      <c r="E24" s="389" t="str">
        <f aca="false">VLOOKUP('DATOS IDENTIFICATIVOS'!$A$52,'EMPRESA- PROGRAMA'!$B$2:$C$45,2,FALSE())</f>
        <v>910I</v>
      </c>
      <c r="F24" s="387" t="s">
        <v>825</v>
      </c>
      <c r="H24" s="388" t="n">
        <f aca="false">+IF('EP4 PPTO CAPITAL'!D42&lt;=0,ABS('EP4 PPTO CAPITAL'!D42),0)</f>
        <v>0</v>
      </c>
      <c r="I24" s="0" t="n">
        <v>0</v>
      </c>
      <c r="J24" s="0" t="n">
        <v>0</v>
      </c>
      <c r="K24" s="388" t="n">
        <f aca="false">+H24</f>
        <v>0</v>
      </c>
    </row>
    <row r="25" customFormat="false" ht="13.2" hidden="false" customHeight="false" outlineLevel="0" collapsed="false">
      <c r="A25" s="389" t="n">
        <f aca="false">+'DATOS IDENTIFICATIVOS'!$C$9</f>
        <v>2021</v>
      </c>
      <c r="B25" s="387" t="str">
        <f aca="false">CONCATENATE(MID('DATOS IDENTIFICATIVOS'!$C$10,1,2),"0000")</f>
        <v>980000</v>
      </c>
      <c r="D25" s="387" t="s">
        <v>888</v>
      </c>
      <c r="E25" s="389" t="str">
        <f aca="false">VLOOKUP('DATOS IDENTIFICATIVOS'!$A$52,'EMPRESA- PROGRAMA'!$B$2:$C$45,2,FALSE())</f>
        <v>910I</v>
      </c>
      <c r="F25" s="387" t="s">
        <v>826</v>
      </c>
      <c r="H25" s="388" t="n">
        <f aca="false">+IF('EP4 PPTO CAPITAL'!D43&lt;=0,ABS('EP4 PPTO CAPITAL'!D43),0)</f>
        <v>0</v>
      </c>
      <c r="I25" s="0" t="n">
        <v>0</v>
      </c>
      <c r="J25" s="0" t="n">
        <v>0</v>
      </c>
      <c r="K25" s="388" t="n">
        <f aca="false">+H25</f>
        <v>0</v>
      </c>
    </row>
    <row r="26" customFormat="false" ht="13.2" hidden="false" customHeight="false" outlineLevel="0" collapsed="false">
      <c r="A26" s="389" t="n">
        <f aca="false">+'DATOS IDENTIFICATIVOS'!$C$9</f>
        <v>2021</v>
      </c>
      <c r="B26" s="387" t="str">
        <f aca="false">CONCATENATE(MID('DATOS IDENTIFICATIVOS'!$C$10,1,2),"0000")</f>
        <v>980000</v>
      </c>
      <c r="D26" s="387" t="s">
        <v>888</v>
      </c>
      <c r="E26" s="389" t="str">
        <f aca="false">VLOOKUP('DATOS IDENTIFICATIVOS'!$A$52,'EMPRESA- PROGRAMA'!$B$2:$C$45,2,FALSE())</f>
        <v>910I</v>
      </c>
      <c r="F26" s="387" t="s">
        <v>827</v>
      </c>
      <c r="H26" s="388" t="n">
        <f aca="false">+IF('EP4 PPTO CAPITAL'!D44&lt;=0,ABS('EP4 PPTO CAPITAL'!D44),0)</f>
        <v>1511127</v>
      </c>
      <c r="I26" s="0" t="n">
        <v>0</v>
      </c>
      <c r="J26" s="0" t="n">
        <v>0</v>
      </c>
      <c r="K26" s="388" t="n">
        <f aca="false">+H26</f>
        <v>1511127</v>
      </c>
    </row>
    <row r="27" customFormat="false" ht="13.2" hidden="false" customHeight="false" outlineLevel="0" collapsed="false">
      <c r="A27" s="389" t="n">
        <f aca="false">+'DATOS IDENTIFICATIVOS'!$C$9</f>
        <v>2021</v>
      </c>
      <c r="B27" s="387" t="str">
        <f aca="false">CONCATENATE(MID('DATOS IDENTIFICATIVOS'!$C$10,1,2),"0000")</f>
        <v>980000</v>
      </c>
      <c r="D27" s="387" t="s">
        <v>888</v>
      </c>
      <c r="E27" s="389" t="str">
        <f aca="false">VLOOKUP('DATOS IDENTIFICATIVOS'!$A$52,'EMPRESA- PROGRAMA'!$B$2:$C$45,2,FALSE())</f>
        <v>910I</v>
      </c>
      <c r="F27" s="387" t="s">
        <v>828</v>
      </c>
      <c r="H27" s="388" t="n">
        <f aca="false">+IF('EP4 PPTO CAPITAL'!D45&lt;=0,ABS('EP4 PPTO CAPITAL'!D45),0)</f>
        <v>0</v>
      </c>
      <c r="I27" s="0" t="n">
        <v>0</v>
      </c>
      <c r="J27" s="0" t="n">
        <v>0</v>
      </c>
      <c r="K27" s="388" t="n">
        <f aca="false">+H27</f>
        <v>0</v>
      </c>
    </row>
    <row r="28" customFormat="false" ht="13.2" hidden="false" customHeight="false" outlineLevel="0" collapsed="false">
      <c r="A28" s="389" t="n">
        <f aca="false">+'DATOS IDENTIFICATIVOS'!$C$9</f>
        <v>2021</v>
      </c>
      <c r="B28" s="387" t="str">
        <f aca="false">CONCATENATE(MID('DATOS IDENTIFICATIVOS'!$C$10,1,2),"0000")</f>
        <v>980000</v>
      </c>
      <c r="D28" s="387" t="s">
        <v>888</v>
      </c>
      <c r="E28" s="389" t="str">
        <f aca="false">VLOOKUP('DATOS IDENTIFICATIVOS'!$A$52,'EMPRESA- PROGRAMA'!$B$2:$C$45,2,FALSE())</f>
        <v>910I</v>
      </c>
      <c r="F28" s="387" t="s">
        <v>829</v>
      </c>
      <c r="H28" s="388" t="n">
        <f aca="false">+IF('EP4 PPTO CAPITAL'!D46&lt;=0,ABS('EP4 PPTO CAPITAL'!D46),0)</f>
        <v>0</v>
      </c>
      <c r="I28" s="0" t="n">
        <v>0</v>
      </c>
      <c r="J28" s="0" t="n">
        <v>0</v>
      </c>
      <c r="K28" s="388" t="n">
        <f aca="false">+H28</f>
        <v>0</v>
      </c>
    </row>
    <row r="29" customFormat="false" ht="13.2" hidden="false" customHeight="false" outlineLevel="0" collapsed="false">
      <c r="A29" s="389" t="n">
        <f aca="false">+'DATOS IDENTIFICATIVOS'!$C$9</f>
        <v>2021</v>
      </c>
      <c r="B29" s="387" t="str">
        <f aca="false">CONCATENATE(MID('DATOS IDENTIFICATIVOS'!$C$10,1,2),"0000")</f>
        <v>980000</v>
      </c>
      <c r="D29" s="387" t="s">
        <v>888</v>
      </c>
      <c r="E29" s="389" t="str">
        <f aca="false">VLOOKUP('DATOS IDENTIFICATIVOS'!$A$52,'EMPRESA- PROGRAMA'!$B$2:$C$45,2,FALSE())</f>
        <v>910I</v>
      </c>
      <c r="F29" s="387" t="s">
        <v>830</v>
      </c>
      <c r="H29" s="388" t="n">
        <f aca="false">+IF('EP4 PPTO CAPITAL'!D47&lt;=0,ABS('EP4 PPTO CAPITAL'!D47),0)</f>
        <v>0</v>
      </c>
      <c r="I29" s="0" t="n">
        <v>0</v>
      </c>
      <c r="J29" s="0" t="n">
        <v>0</v>
      </c>
      <c r="K29" s="388" t="n">
        <f aca="false">+H29</f>
        <v>0</v>
      </c>
    </row>
    <row r="30" customFormat="false" ht="13.2" hidden="false" customHeight="false" outlineLevel="0" collapsed="false">
      <c r="A30" s="389" t="n">
        <f aca="false">+'DATOS IDENTIFICATIVOS'!$C$9</f>
        <v>2021</v>
      </c>
      <c r="B30" s="387" t="str">
        <f aca="false">CONCATENATE(MID('DATOS IDENTIFICATIVOS'!$C$10,1,2),"0000")</f>
        <v>980000</v>
      </c>
      <c r="D30" s="387" t="s">
        <v>888</v>
      </c>
      <c r="E30" s="389" t="str">
        <f aca="false">VLOOKUP('DATOS IDENTIFICATIVOS'!$A$52,'EMPRESA- PROGRAMA'!$B$2:$C$45,2,FALSE())</f>
        <v>910I</v>
      </c>
      <c r="F30" s="387" t="s">
        <v>831</v>
      </c>
      <c r="H30" s="388" t="n">
        <f aca="false">+IF('EP4 PPTO CAPITAL'!D48&lt;=0,ABS('EP4 PPTO CAPITAL'!D48),0)</f>
        <v>0</v>
      </c>
      <c r="I30" s="0" t="n">
        <v>0</v>
      </c>
      <c r="J30" s="0" t="n">
        <v>0</v>
      </c>
      <c r="K30" s="388" t="n">
        <f aca="false">+H30</f>
        <v>0</v>
      </c>
    </row>
    <row r="31" customFormat="false" ht="13.2" hidden="false" customHeight="false" outlineLevel="0" collapsed="false">
      <c r="A31" s="389" t="n">
        <f aca="false">+'DATOS IDENTIFICATIVOS'!$C$9</f>
        <v>2021</v>
      </c>
      <c r="B31" s="387" t="str">
        <f aca="false">CONCATENATE(MID('DATOS IDENTIFICATIVOS'!$C$10,1,2),"0000")</f>
        <v>980000</v>
      </c>
      <c r="D31" s="387" t="s">
        <v>888</v>
      </c>
      <c r="E31" s="389" t="str">
        <f aca="false">VLOOKUP('DATOS IDENTIFICATIVOS'!$A$52,'EMPRESA- PROGRAMA'!$B$2:$C$45,2,FALSE())</f>
        <v>910I</v>
      </c>
      <c r="F31" s="387" t="s">
        <v>832</v>
      </c>
      <c r="H31" s="388" t="n">
        <f aca="false">+IF('EP4 PPTO CAPITAL'!D50&lt;=0,ABS('EP4 PPTO CAPITAL'!D50),0)</f>
        <v>0</v>
      </c>
      <c r="I31" s="0" t="n">
        <v>0</v>
      </c>
      <c r="J31" s="0" t="n">
        <v>0</v>
      </c>
      <c r="K31" s="388" t="n">
        <f aca="false">+H31</f>
        <v>0</v>
      </c>
    </row>
    <row r="32" customFormat="false" ht="13.2" hidden="false" customHeight="false" outlineLevel="0" collapsed="false">
      <c r="A32" s="389" t="n">
        <f aca="false">+'DATOS IDENTIFICATIVOS'!$C$9</f>
        <v>2021</v>
      </c>
      <c r="B32" s="387" t="str">
        <f aca="false">CONCATENATE(MID('DATOS IDENTIFICATIVOS'!$C$10,1,2),"0000")</f>
        <v>980000</v>
      </c>
      <c r="D32" s="387" t="s">
        <v>888</v>
      </c>
      <c r="E32" s="389" t="str">
        <f aca="false">VLOOKUP('DATOS IDENTIFICATIVOS'!$A$52,'EMPRESA- PROGRAMA'!$B$2:$C$45,2,FALSE())</f>
        <v>910I</v>
      </c>
      <c r="F32" s="387" t="s">
        <v>833</v>
      </c>
      <c r="H32" s="388" t="n">
        <f aca="false">+IF('EP4 PPTO CAPITAL'!D51&lt;=0,ABS('EP4 PPTO CAPITAL'!D51),0)</f>
        <v>0</v>
      </c>
      <c r="I32" s="0" t="n">
        <v>0</v>
      </c>
      <c r="J32" s="0" t="n">
        <v>0</v>
      </c>
      <c r="K32" s="388" t="n">
        <f aca="false">+H32</f>
        <v>0</v>
      </c>
    </row>
    <row r="33" customFormat="false" ht="13.2" hidden="false" customHeight="false" outlineLevel="0" collapsed="false">
      <c r="A33" s="389" t="n">
        <f aca="false">+'DATOS IDENTIFICATIVOS'!$C$9</f>
        <v>2021</v>
      </c>
      <c r="B33" s="387" t="str">
        <f aca="false">CONCATENATE(MID('DATOS IDENTIFICATIVOS'!$C$10,1,2),"0000")</f>
        <v>980000</v>
      </c>
      <c r="D33" s="387" t="s">
        <v>888</v>
      </c>
      <c r="E33" s="389" t="str">
        <f aca="false">VLOOKUP('DATOS IDENTIFICATIVOS'!$A$52,'EMPRESA- PROGRAMA'!$B$2:$C$45,2,FALSE())</f>
        <v>910I</v>
      </c>
      <c r="F33" s="387" t="s">
        <v>834</v>
      </c>
      <c r="H33" s="388" t="n">
        <f aca="false">+IF('EP4 PPTO CAPITAL'!D52&lt;=0,ABS('EP4 PPTO CAPITAL'!D52),0)</f>
        <v>0</v>
      </c>
      <c r="I33" s="0" t="n">
        <v>0</v>
      </c>
      <c r="J33" s="0" t="n">
        <v>0</v>
      </c>
      <c r="K33" s="388" t="n">
        <f aca="false">+H33</f>
        <v>0</v>
      </c>
    </row>
    <row r="34" customFormat="false" ht="13.2" hidden="false" customHeight="false" outlineLevel="0" collapsed="false">
      <c r="A34" s="389" t="n">
        <f aca="false">+'DATOS IDENTIFICATIVOS'!$C$9</f>
        <v>2021</v>
      </c>
      <c r="B34" s="387" t="str">
        <f aca="false">CONCATENATE(MID('DATOS IDENTIFICATIVOS'!$C$10,1,2),"0000")</f>
        <v>980000</v>
      </c>
      <c r="D34" s="387" t="s">
        <v>888</v>
      </c>
      <c r="E34" s="389" t="str">
        <f aca="false">VLOOKUP('DATOS IDENTIFICATIVOS'!$A$52,'EMPRESA- PROGRAMA'!$B$2:$C$45,2,FALSE())</f>
        <v>910I</v>
      </c>
      <c r="F34" s="387" t="s">
        <v>835</v>
      </c>
      <c r="H34" s="388" t="n">
        <f aca="false">+IF('EP4 PPTO CAPITAL'!D53&lt;=0,ABS('EP4 PPTO CAPITAL'!D53),0)</f>
        <v>0</v>
      </c>
      <c r="I34" s="0" t="n">
        <v>0</v>
      </c>
      <c r="J34" s="0" t="n">
        <v>0</v>
      </c>
      <c r="K34" s="388" t="n">
        <f aca="false">+H34</f>
        <v>0</v>
      </c>
    </row>
    <row r="35" customFormat="false" ht="13.2" hidden="false" customHeight="false" outlineLevel="0" collapsed="false">
      <c r="A35" s="389" t="n">
        <f aca="false">+'DATOS IDENTIFICATIVOS'!$C$9</f>
        <v>2021</v>
      </c>
      <c r="B35" s="387" t="str">
        <f aca="false">CONCATENATE(MID('DATOS IDENTIFICATIVOS'!$C$10,1,2),"0000")</f>
        <v>980000</v>
      </c>
      <c r="D35" s="387" t="s">
        <v>888</v>
      </c>
      <c r="E35" s="389" t="str">
        <f aca="false">VLOOKUP('DATOS IDENTIFICATIVOS'!$A$52,'EMPRESA- PROGRAMA'!$B$2:$C$45,2,FALSE())</f>
        <v>910I</v>
      </c>
      <c r="F35" s="387" t="s">
        <v>836</v>
      </c>
      <c r="H35" s="388" t="n">
        <f aca="false">+IF('EP4 PPTO CAPITAL'!D54&lt;=0,ABS('EP4 PPTO CAPITAL'!D54),0)</f>
        <v>0</v>
      </c>
      <c r="I35" s="0" t="n">
        <v>0</v>
      </c>
      <c r="J35" s="0" t="n">
        <v>0</v>
      </c>
      <c r="K35" s="388" t="n">
        <f aca="false">+H35</f>
        <v>0</v>
      </c>
    </row>
    <row r="36" customFormat="false" ht="13.2" hidden="false" customHeight="false" outlineLevel="0" collapsed="false">
      <c r="A36" s="389" t="n">
        <f aca="false">+'DATOS IDENTIFICATIVOS'!$C$9</f>
        <v>2021</v>
      </c>
      <c r="B36" s="387" t="str">
        <f aca="false">CONCATENATE(MID('DATOS IDENTIFICATIVOS'!$C$10,1,2),"0000")</f>
        <v>980000</v>
      </c>
      <c r="D36" s="387" t="s">
        <v>888</v>
      </c>
      <c r="E36" s="389" t="str">
        <f aca="false">VLOOKUP('DATOS IDENTIFICATIVOS'!$A$52,'EMPRESA- PROGRAMA'!$B$2:$C$45,2,FALSE())</f>
        <v>910I</v>
      </c>
      <c r="F36" s="387" t="s">
        <v>837</v>
      </c>
      <c r="H36" s="388" t="n">
        <f aca="false">+IF('EP4 PPTO CAPITAL'!D55&lt;=0,ABS('EP4 PPTO CAPITAL'!D55),0)</f>
        <v>0</v>
      </c>
      <c r="I36" s="0" t="n">
        <v>0</v>
      </c>
      <c r="J36" s="0" t="n">
        <v>0</v>
      </c>
      <c r="K36" s="388" t="n">
        <f aca="false">+H36</f>
        <v>0</v>
      </c>
    </row>
    <row r="37" customFormat="false" ht="13.2" hidden="false" customHeight="false" outlineLevel="0" collapsed="false">
      <c r="A37" s="389" t="n">
        <f aca="false">+'DATOS IDENTIFICATIVOS'!$C$9</f>
        <v>2021</v>
      </c>
      <c r="B37" s="387" t="str">
        <f aca="false">CONCATENATE(MID('DATOS IDENTIFICATIVOS'!$C$10,1,2),"0000")</f>
        <v>980000</v>
      </c>
      <c r="D37" s="387" t="s">
        <v>888</v>
      </c>
      <c r="E37" s="389" t="str">
        <f aca="false">VLOOKUP('DATOS IDENTIFICATIVOS'!$A$52,'EMPRESA- PROGRAMA'!$B$2:$C$45,2,FALSE())</f>
        <v>910I</v>
      </c>
      <c r="F37" s="387" t="s">
        <v>838</v>
      </c>
      <c r="H37" s="388" t="n">
        <f aca="false">+IF('EP4 PPTO CAPITAL'!D56&lt;=0,ABS('EP4 PPTO CAPITAL'!D56),0)</f>
        <v>0</v>
      </c>
      <c r="I37" s="0" t="n">
        <v>0</v>
      </c>
      <c r="J37" s="0" t="n">
        <v>0</v>
      </c>
      <c r="K37" s="388" t="n">
        <f aca="false">+H37</f>
        <v>0</v>
      </c>
    </row>
    <row r="38" customFormat="false" ht="13.2" hidden="false" customHeight="false" outlineLevel="0" collapsed="false">
      <c r="A38" s="389" t="n">
        <f aca="false">+'DATOS IDENTIFICATIVOS'!$C$9</f>
        <v>2021</v>
      </c>
      <c r="B38" s="387" t="str">
        <f aca="false">CONCATENATE(MID('DATOS IDENTIFICATIVOS'!$C$10,1,2),"0000")</f>
        <v>980000</v>
      </c>
      <c r="D38" s="387" t="s">
        <v>888</v>
      </c>
      <c r="E38" s="389" t="str">
        <f aca="false">VLOOKUP('DATOS IDENTIFICATIVOS'!$A$52,'EMPRESA- PROGRAMA'!$B$2:$C$45,2,FALSE())</f>
        <v>910I</v>
      </c>
      <c r="F38" s="387" t="s">
        <v>839</v>
      </c>
      <c r="H38" s="388" t="n">
        <f aca="false">+IF('EP4 PPTO CAPITAL'!D60&lt;=0,ABS('EP4 PPTO CAPITAL'!D60),0)</f>
        <v>0</v>
      </c>
      <c r="I38" s="0" t="n">
        <v>0</v>
      </c>
      <c r="J38" s="0" t="n">
        <v>0</v>
      </c>
      <c r="K38" s="388" t="n">
        <f aca="false">+H38</f>
        <v>0</v>
      </c>
    </row>
    <row r="39" customFormat="false" ht="13.2" hidden="false" customHeight="false" outlineLevel="0" collapsed="false">
      <c r="A39" s="389" t="n">
        <f aca="false">+'DATOS IDENTIFICATIVOS'!$C$9</f>
        <v>2021</v>
      </c>
      <c r="B39" s="387" t="str">
        <f aca="false">CONCATENATE(MID('DATOS IDENTIFICATIVOS'!$C$10,1,2),"0000")</f>
        <v>980000</v>
      </c>
      <c r="D39" s="387" t="s">
        <v>888</v>
      </c>
      <c r="E39" s="389" t="str">
        <f aca="false">VLOOKUP('DATOS IDENTIFICATIVOS'!$A$52,'EMPRESA- PROGRAMA'!$B$2:$C$45,2,FALSE())</f>
        <v>910I</v>
      </c>
      <c r="F39" s="387" t="s">
        <v>840</v>
      </c>
      <c r="H39" s="388" t="n">
        <f aca="false">+IF('EP4 PPTO CAPITAL'!D61&lt;=0,ABS('EP4 PPTO CAPITAL'!D61),0)</f>
        <v>0</v>
      </c>
      <c r="I39" s="0" t="n">
        <v>0</v>
      </c>
      <c r="J39" s="0" t="n">
        <v>0</v>
      </c>
      <c r="K39" s="388" t="n">
        <f aca="false">+H39</f>
        <v>0</v>
      </c>
    </row>
    <row r="40" customFormat="false" ht="13.2" hidden="false" customHeight="false" outlineLevel="0" collapsed="false">
      <c r="A40" s="389" t="n">
        <f aca="false">+'DATOS IDENTIFICATIVOS'!$C$9</f>
        <v>2021</v>
      </c>
      <c r="B40" s="387" t="str">
        <f aca="false">CONCATENATE(MID('DATOS IDENTIFICATIVOS'!$C$10,1,2),"0000")</f>
        <v>980000</v>
      </c>
      <c r="D40" s="387" t="s">
        <v>888</v>
      </c>
      <c r="E40" s="389" t="str">
        <f aca="false">VLOOKUP('DATOS IDENTIFICATIVOS'!$A$52,'EMPRESA- PROGRAMA'!$B$2:$C$45,2,FALSE())</f>
        <v>910I</v>
      </c>
      <c r="F40" s="387" t="s">
        <v>841</v>
      </c>
      <c r="H40" s="388" t="n">
        <f aca="false">+IF('EP4 PPTO CAPITAL'!D62&lt;=0,ABS('EP4 PPTO CAPITAL'!D62),0)</f>
        <v>0</v>
      </c>
      <c r="I40" s="0" t="n">
        <v>0</v>
      </c>
      <c r="J40" s="0" t="n">
        <v>0</v>
      </c>
      <c r="K40" s="388" t="n">
        <f aca="false">+H40</f>
        <v>0</v>
      </c>
    </row>
    <row r="41" customFormat="false" ht="13.2" hidden="false" customHeight="false" outlineLevel="0" collapsed="false">
      <c r="A41" s="389" t="n">
        <f aca="false">+'DATOS IDENTIFICATIVOS'!$C$9</f>
        <v>2021</v>
      </c>
      <c r="B41" s="387" t="str">
        <f aca="false">CONCATENATE(MID('DATOS IDENTIFICATIVOS'!$C$10,1,2),"0000")</f>
        <v>980000</v>
      </c>
      <c r="D41" s="387" t="s">
        <v>888</v>
      </c>
      <c r="E41" s="389" t="str">
        <f aca="false">VLOOKUP('DATOS IDENTIFICATIVOS'!$A$52,'EMPRESA- PROGRAMA'!$B$2:$C$45,2,FALSE())</f>
        <v>910I</v>
      </c>
      <c r="F41" s="387" t="s">
        <v>842</v>
      </c>
      <c r="H41" s="388" t="n">
        <f aca="false">+IF('EP4 PPTO CAPITAL'!D63&lt;=0,ABS('EP4 PPTO CAPITAL'!D63),0)</f>
        <v>0</v>
      </c>
      <c r="I41" s="0" t="n">
        <v>0</v>
      </c>
      <c r="J41" s="0" t="n">
        <v>0</v>
      </c>
      <c r="K41" s="388" t="n">
        <f aca="false">+H41</f>
        <v>0</v>
      </c>
    </row>
    <row r="42" customFormat="false" ht="13.2" hidden="false" customHeight="false" outlineLevel="0" collapsed="false">
      <c r="A42" s="389" t="n">
        <f aca="false">+'DATOS IDENTIFICATIVOS'!$C$9</f>
        <v>2021</v>
      </c>
      <c r="B42" s="387" t="str">
        <f aca="false">CONCATENATE(MID('DATOS IDENTIFICATIVOS'!$C$10,1,2),"0000")</f>
        <v>980000</v>
      </c>
      <c r="D42" s="387" t="s">
        <v>888</v>
      </c>
      <c r="E42" s="389" t="str">
        <f aca="false">VLOOKUP('DATOS IDENTIFICATIVOS'!$A$52,'EMPRESA- PROGRAMA'!$B$2:$C$45,2,FALSE())</f>
        <v>910I</v>
      </c>
      <c r="F42" s="387" t="s">
        <v>843</v>
      </c>
      <c r="H42" s="388" t="n">
        <f aca="false">+IF('EP4 PPTO CAPITAL'!D64&lt;=0,ABS('EP4 PPTO CAPITAL'!D64),0)</f>
        <v>0</v>
      </c>
      <c r="I42" s="0" t="n">
        <v>0</v>
      </c>
      <c r="J42" s="0" t="n">
        <v>0</v>
      </c>
      <c r="K42" s="388" t="n">
        <f aca="false">+H42</f>
        <v>0</v>
      </c>
    </row>
    <row r="43" customFormat="false" ht="13.2" hidden="false" customHeight="false" outlineLevel="0" collapsed="false">
      <c r="A43" s="389" t="n">
        <f aca="false">+'DATOS IDENTIFICATIVOS'!$C$9</f>
        <v>2021</v>
      </c>
      <c r="B43" s="387" t="str">
        <f aca="false">CONCATENATE(MID('DATOS IDENTIFICATIVOS'!$C$10,1,2),"0000")</f>
        <v>980000</v>
      </c>
      <c r="D43" s="387" t="s">
        <v>888</v>
      </c>
      <c r="E43" s="389" t="str">
        <f aca="false">VLOOKUP('DATOS IDENTIFICATIVOS'!$A$52,'EMPRESA- PROGRAMA'!$B$2:$C$45,2,FALSE())</f>
        <v>910I</v>
      </c>
      <c r="F43" s="387" t="s">
        <v>844</v>
      </c>
      <c r="H43" s="388" t="n">
        <f aca="false">+IF('EP4 PPTO CAPITAL'!D66&lt;=0,ABS('EP4 PPTO CAPITAL'!D66),0)</f>
        <v>0</v>
      </c>
      <c r="I43" s="0" t="n">
        <v>0</v>
      </c>
      <c r="J43" s="0" t="n">
        <v>0</v>
      </c>
      <c r="K43" s="388" t="n">
        <f aca="false">+H43</f>
        <v>0</v>
      </c>
    </row>
    <row r="44" customFormat="false" ht="13.2" hidden="false" customHeight="false" outlineLevel="0" collapsed="false">
      <c r="A44" s="389" t="n">
        <f aca="false">+'DATOS IDENTIFICATIVOS'!$C$9</f>
        <v>2021</v>
      </c>
      <c r="B44" s="387" t="str">
        <f aca="false">CONCATENATE(MID('DATOS IDENTIFICATIVOS'!$C$10,1,2),"0000")</f>
        <v>980000</v>
      </c>
      <c r="D44" s="387" t="s">
        <v>888</v>
      </c>
      <c r="E44" s="389" t="str">
        <f aca="false">VLOOKUP('DATOS IDENTIFICATIVOS'!$A$52,'EMPRESA- PROGRAMA'!$B$2:$C$45,2,FALSE())</f>
        <v>910I</v>
      </c>
      <c r="F44" s="387" t="s">
        <v>845</v>
      </c>
      <c r="H44" s="388" t="n">
        <f aca="false">+IF('EP4 PPTO CAPITAL'!D67&lt;=0,ABS('EP4 PPTO CAPITAL'!D67),0)</f>
        <v>872953</v>
      </c>
      <c r="I44" s="0" t="n">
        <v>0</v>
      </c>
      <c r="J44" s="0" t="n">
        <v>0</v>
      </c>
      <c r="K44" s="388" t="n">
        <f aca="false">+H44</f>
        <v>872953</v>
      </c>
    </row>
    <row r="45" customFormat="false" ht="13.2" hidden="false" customHeight="false" outlineLevel="0" collapsed="false">
      <c r="A45" s="389" t="n">
        <f aca="false">+'DATOS IDENTIFICATIVOS'!$C$9</f>
        <v>2021</v>
      </c>
      <c r="B45" s="387" t="str">
        <f aca="false">CONCATENATE(MID('DATOS IDENTIFICATIVOS'!$C$10,1,2),"0000")</f>
        <v>980000</v>
      </c>
      <c r="D45" s="387" t="s">
        <v>888</v>
      </c>
      <c r="E45" s="389" t="str">
        <f aca="false">VLOOKUP('DATOS IDENTIFICATIVOS'!$A$52,'EMPRESA- PROGRAMA'!$B$2:$C$45,2,FALSE())</f>
        <v>910I</v>
      </c>
      <c r="F45" s="387" t="s">
        <v>846</v>
      </c>
      <c r="H45" s="388" t="n">
        <f aca="false">+IF('EP4 PPTO CAPITAL'!D69&lt;=0,ABS('EP4 PPTO CAPITAL'!D69),0)</f>
        <v>0</v>
      </c>
      <c r="I45" s="0" t="n">
        <v>0</v>
      </c>
      <c r="J45" s="0" t="n">
        <v>0</v>
      </c>
      <c r="K45" s="388" t="n">
        <f aca="false">+H45</f>
        <v>0</v>
      </c>
    </row>
    <row r="46" customFormat="false" ht="13.2" hidden="false" customHeight="false" outlineLevel="0" collapsed="false">
      <c r="A46" s="389" t="n">
        <f aca="false">+'DATOS IDENTIFICATIVOS'!$C$9</f>
        <v>2021</v>
      </c>
      <c r="B46" s="387" t="str">
        <f aca="false">CONCATENATE(MID('DATOS IDENTIFICATIVOS'!$C$10,1,2),"0000")</f>
        <v>980000</v>
      </c>
      <c r="D46" s="387" t="s">
        <v>888</v>
      </c>
      <c r="E46" s="389" t="str">
        <f aca="false">VLOOKUP('DATOS IDENTIFICATIVOS'!$A$52,'EMPRESA- PROGRAMA'!$B$2:$C$45,2,FALSE())</f>
        <v>910I</v>
      </c>
      <c r="F46" s="387" t="s">
        <v>847</v>
      </c>
      <c r="H46" s="388" t="n">
        <f aca="false">+IF('EP4 PPTO CAPITAL'!D70&lt;=0,ABS('EP4 PPTO CAPITAL'!D70),0)</f>
        <v>0</v>
      </c>
      <c r="I46" s="0" t="n">
        <v>0</v>
      </c>
      <c r="J46" s="0" t="n">
        <v>0</v>
      </c>
      <c r="K46" s="388" t="n">
        <f aca="false">+H46</f>
        <v>0</v>
      </c>
    </row>
    <row r="47" customFormat="false" ht="13.2" hidden="false" customHeight="false" outlineLevel="0" collapsed="false">
      <c r="A47" s="389" t="n">
        <f aca="false">+'DATOS IDENTIFICATIVOS'!$C$9</f>
        <v>2021</v>
      </c>
      <c r="B47" s="387" t="str">
        <f aca="false">CONCATENATE(MID('DATOS IDENTIFICATIVOS'!$C$10,1,2),"0000")</f>
        <v>980000</v>
      </c>
      <c r="D47" s="387" t="s">
        <v>888</v>
      </c>
      <c r="E47" s="389" t="str">
        <f aca="false">VLOOKUP('DATOS IDENTIFICATIVOS'!$A$52,'EMPRESA- PROGRAMA'!$B$2:$C$45,2,FALSE())</f>
        <v>910I</v>
      </c>
      <c r="F47" s="387" t="s">
        <v>848</v>
      </c>
      <c r="H47" s="388" t="n">
        <f aca="false">+IF('EP4 PPTO CAPITAL'!D73&lt;=0,ABS('EP4 PPTO CAPITAL'!D73),0)</f>
        <v>0</v>
      </c>
      <c r="I47" s="0" t="n">
        <v>0</v>
      </c>
      <c r="J47" s="0" t="n">
        <v>0</v>
      </c>
      <c r="K47" s="388" t="n">
        <f aca="false">+H47</f>
        <v>0</v>
      </c>
    </row>
    <row r="48" customFormat="false" ht="13.2" hidden="false" customHeight="false" outlineLevel="0" collapsed="false">
      <c r="A48" s="389" t="n">
        <f aca="false">+'DATOS IDENTIFICATIVOS'!$C$9</f>
        <v>2021</v>
      </c>
      <c r="B48" s="387" t="str">
        <f aca="false">CONCATENATE(MID('DATOS IDENTIFICATIVOS'!$C$10,1,2),"0000")</f>
        <v>980000</v>
      </c>
      <c r="D48" s="387" t="s">
        <v>888</v>
      </c>
      <c r="E48" s="389" t="str">
        <f aca="false">VLOOKUP('DATOS IDENTIFICATIVOS'!$A$52,'EMPRESA- PROGRAMA'!$B$2:$C$45,2,FALSE())</f>
        <v>910I</v>
      </c>
      <c r="F48" s="387" t="s">
        <v>849</v>
      </c>
      <c r="H48" s="388" t="n">
        <f aca="false">+IF('EP4 PPTO CAPITAL'!D76&lt;=0,ABS('EP4 PPTO CAPITAL'!D76),0)</f>
        <v>0</v>
      </c>
      <c r="I48" s="0" t="n">
        <v>0</v>
      </c>
      <c r="J48" s="0" t="n">
        <v>0</v>
      </c>
      <c r="K48" s="388" t="n">
        <f aca="false">+H48</f>
        <v>0</v>
      </c>
    </row>
    <row r="49" customFormat="false" ht="13.2" hidden="false" customHeight="false" outlineLevel="0" collapsed="false">
      <c r="A49" s="389" t="n">
        <f aca="false">+'DATOS IDENTIFICATIVOS'!$C$9</f>
        <v>2021</v>
      </c>
      <c r="B49" s="387" t="str">
        <f aca="false">CONCATENATE(MID('DATOS IDENTIFICATIVOS'!$C$10,1,2),"0000")</f>
        <v>980000</v>
      </c>
      <c r="D49" s="387" t="s">
        <v>888</v>
      </c>
      <c r="E49" s="389" t="str">
        <f aca="false">VLOOKUP('DATOS IDENTIFICATIVOS'!$A$52,'EMPRESA- PROGRAMA'!$B$2:$C$45,2,FALSE())</f>
        <v>910I</v>
      </c>
      <c r="F49" s="387" t="s">
        <v>850</v>
      </c>
      <c r="H49" s="388" t="n">
        <f aca="false">+IF('EP4 PPTO CAPITAL'!D78&lt;=0,ABS('EP4 PPTO CAPITAL'!D78),0)</f>
        <v>0</v>
      </c>
      <c r="I49" s="0" t="n">
        <v>0</v>
      </c>
      <c r="J49" s="0" t="n">
        <v>0</v>
      </c>
      <c r="K49" s="388" t="n">
        <f aca="false">+H49</f>
        <v>0</v>
      </c>
    </row>
    <row r="50" customFormat="false" ht="13.2" hidden="false" customHeight="false" outlineLevel="0" collapsed="false">
      <c r="A50" s="389" t="n">
        <f aca="false">+'DATOS IDENTIFICATIVOS'!$C$9</f>
        <v>2021</v>
      </c>
      <c r="B50" s="387" t="str">
        <f aca="false">CONCATENATE(MID('DATOS IDENTIFICATIVOS'!$C$10,1,2),"0000")</f>
        <v>980000</v>
      </c>
      <c r="D50" s="387" t="s">
        <v>888</v>
      </c>
      <c r="E50" s="389" t="str">
        <f aca="false">VLOOKUP('DATOS IDENTIFICATIVOS'!$A$52,'EMPRESA- PROGRAMA'!$B$2:$C$45,2,FALSE())</f>
        <v>910I</v>
      </c>
      <c r="F50" s="387" t="s">
        <v>851</v>
      </c>
      <c r="H50" s="388" t="n">
        <f aca="false">+IF('EP3PRESUPUESTO EXPLOTACION'!D13&lt;=0,ABS('EP3PRESUPUESTO EXPLOTACION'!D13),0)</f>
        <v>0</v>
      </c>
      <c r="I50" s="0" t="n">
        <v>0</v>
      </c>
      <c r="J50" s="0" t="n">
        <v>0</v>
      </c>
      <c r="K50" s="388" t="n">
        <f aca="false">+H50</f>
        <v>0</v>
      </c>
    </row>
    <row r="51" customFormat="false" ht="13.2" hidden="false" customHeight="false" outlineLevel="0" collapsed="false">
      <c r="A51" s="389" t="n">
        <f aca="false">+'DATOS IDENTIFICATIVOS'!$C$9</f>
        <v>2021</v>
      </c>
      <c r="B51" s="387" t="str">
        <f aca="false">CONCATENATE(MID('DATOS IDENTIFICATIVOS'!$C$10,1,2),"0000")</f>
        <v>980000</v>
      </c>
      <c r="D51" s="387" t="s">
        <v>888</v>
      </c>
      <c r="E51" s="389" t="str">
        <f aca="false">VLOOKUP('DATOS IDENTIFICATIVOS'!$A$52,'EMPRESA- PROGRAMA'!$B$2:$C$45,2,FALSE())</f>
        <v>910I</v>
      </c>
      <c r="F51" s="387" t="s">
        <v>852</v>
      </c>
      <c r="H51" s="388" t="n">
        <f aca="false">+IF('EP3PRESUPUESTO EXPLOTACION'!D14&lt;=0,ABS('EP3PRESUPUESTO EXPLOTACION'!D14),0)</f>
        <v>0</v>
      </c>
      <c r="I51" s="0" t="n">
        <v>0</v>
      </c>
      <c r="J51" s="0" t="n">
        <v>0</v>
      </c>
      <c r="K51" s="388" t="n">
        <f aca="false">+H51</f>
        <v>0</v>
      </c>
    </row>
    <row r="52" customFormat="false" ht="13.2" hidden="false" customHeight="false" outlineLevel="0" collapsed="false">
      <c r="A52" s="389" t="n">
        <f aca="false">+'DATOS IDENTIFICATIVOS'!$C$9</f>
        <v>2021</v>
      </c>
      <c r="B52" s="387" t="str">
        <f aca="false">CONCATENATE(MID('DATOS IDENTIFICATIVOS'!$C$10,1,2),"0000")</f>
        <v>980000</v>
      </c>
      <c r="D52" s="387" t="s">
        <v>888</v>
      </c>
      <c r="E52" s="389" t="str">
        <f aca="false">VLOOKUP('DATOS IDENTIFICATIVOS'!$A$52,'EMPRESA- PROGRAMA'!$B$2:$C$45,2,FALSE())</f>
        <v>910I</v>
      </c>
      <c r="F52" s="387" t="s">
        <v>853</v>
      </c>
      <c r="H52" s="388" t="n">
        <f aca="false">+IF('EP3PRESUPUESTO EXPLOTACION'!D16&lt;=0,ABS('EP3PRESUPUESTO EXPLOTACION'!D16),0)</f>
        <v>0</v>
      </c>
      <c r="I52" s="0" t="n">
        <v>0</v>
      </c>
      <c r="J52" s="0" t="n">
        <v>0</v>
      </c>
      <c r="K52" s="388" t="n">
        <f aca="false">+H52</f>
        <v>0</v>
      </c>
    </row>
    <row r="53" customFormat="false" ht="13.2" hidden="false" customHeight="false" outlineLevel="0" collapsed="false">
      <c r="A53" s="389" t="n">
        <f aca="false">+'DATOS IDENTIFICATIVOS'!$C$9</f>
        <v>2021</v>
      </c>
      <c r="B53" s="387" t="str">
        <f aca="false">CONCATENATE(MID('DATOS IDENTIFICATIVOS'!$C$10,1,2),"0000")</f>
        <v>980000</v>
      </c>
      <c r="D53" s="387" t="s">
        <v>888</v>
      </c>
      <c r="E53" s="389" t="str">
        <f aca="false">VLOOKUP('DATOS IDENTIFICATIVOS'!$A$52,'EMPRESA- PROGRAMA'!$B$2:$C$45,2,FALSE())</f>
        <v>910I</v>
      </c>
      <c r="F53" s="387" t="s">
        <v>854</v>
      </c>
      <c r="H53" s="388" t="n">
        <f aca="false">+IF('EP3PRESUPUESTO EXPLOTACION'!D18&lt;=0,ABS('EP3PRESUPUESTO EXPLOTACION'!D18),0)</f>
        <v>0</v>
      </c>
      <c r="I53" s="0" t="n">
        <v>0</v>
      </c>
      <c r="J53" s="0" t="n">
        <v>0</v>
      </c>
      <c r="K53" s="388" t="n">
        <f aca="false">+H53</f>
        <v>0</v>
      </c>
    </row>
    <row r="54" customFormat="false" ht="13.2" hidden="false" customHeight="false" outlineLevel="0" collapsed="false">
      <c r="A54" s="389" t="n">
        <f aca="false">+'DATOS IDENTIFICATIVOS'!$C$9</f>
        <v>2021</v>
      </c>
      <c r="B54" s="387" t="str">
        <f aca="false">CONCATENATE(MID('DATOS IDENTIFICATIVOS'!$C$10,1,2),"0000")</f>
        <v>980000</v>
      </c>
      <c r="D54" s="387" t="s">
        <v>888</v>
      </c>
      <c r="E54" s="389" t="str">
        <f aca="false">VLOOKUP('DATOS IDENTIFICATIVOS'!$A$52,'EMPRESA- PROGRAMA'!$B$2:$C$45,2,FALSE())</f>
        <v>910I</v>
      </c>
      <c r="F54" s="387" t="s">
        <v>855</v>
      </c>
      <c r="H54" s="388" t="n">
        <f aca="false">+IF('EP3PRESUPUESTO EXPLOTACION'!D20&lt;=0,ABS('EP3PRESUPUESTO EXPLOTACION'!D20),0)</f>
        <v>0</v>
      </c>
      <c r="I54" s="0" t="n">
        <v>0</v>
      </c>
      <c r="J54" s="0" t="n">
        <v>0</v>
      </c>
      <c r="K54" s="388" t="n">
        <f aca="false">+H54</f>
        <v>0</v>
      </c>
    </row>
    <row r="55" customFormat="false" ht="13.2" hidden="false" customHeight="false" outlineLevel="0" collapsed="false">
      <c r="A55" s="389" t="n">
        <f aca="false">+'DATOS IDENTIFICATIVOS'!$C$9</f>
        <v>2021</v>
      </c>
      <c r="B55" s="387" t="str">
        <f aca="false">CONCATENATE(MID('DATOS IDENTIFICATIVOS'!$C$10,1,2),"0000")</f>
        <v>980000</v>
      </c>
      <c r="D55" s="387" t="s">
        <v>888</v>
      </c>
      <c r="E55" s="389" t="str">
        <f aca="false">VLOOKUP('DATOS IDENTIFICATIVOS'!$A$52,'EMPRESA- PROGRAMA'!$B$2:$C$45,2,FALSE())</f>
        <v>910I</v>
      </c>
      <c r="F55" s="387" t="s">
        <v>856</v>
      </c>
      <c r="H55" s="388" t="n">
        <f aca="false">+IF('EP3PRESUPUESTO EXPLOTACION'!D21&lt;=0,ABS('EP3PRESUPUESTO EXPLOTACION'!D21),0)</f>
        <v>898081</v>
      </c>
      <c r="I55" s="0" t="n">
        <v>0</v>
      </c>
      <c r="J55" s="0" t="n">
        <v>0</v>
      </c>
      <c r="K55" s="388" t="n">
        <f aca="false">+H55</f>
        <v>898081</v>
      </c>
    </row>
    <row r="56" customFormat="false" ht="13.2" hidden="false" customHeight="false" outlineLevel="0" collapsed="false">
      <c r="A56" s="389" t="n">
        <f aca="false">+'DATOS IDENTIFICATIVOS'!$C$9</f>
        <v>2021</v>
      </c>
      <c r="B56" s="387" t="str">
        <f aca="false">CONCATENATE(MID('DATOS IDENTIFICATIVOS'!$C$10,1,2),"0000")</f>
        <v>980000</v>
      </c>
      <c r="D56" s="387" t="s">
        <v>888</v>
      </c>
      <c r="E56" s="389" t="str">
        <f aca="false">VLOOKUP('DATOS IDENTIFICATIVOS'!$A$52,'EMPRESA- PROGRAMA'!$B$2:$C$45,2,FALSE())</f>
        <v>910I</v>
      </c>
      <c r="F56" s="387" t="s">
        <v>857</v>
      </c>
      <c r="H56" s="388" t="n">
        <f aca="false">+IF('EP3PRESUPUESTO EXPLOTACION'!D22&lt;=0,ABS('EP3PRESUPUESTO EXPLOTACION'!D22),0)</f>
        <v>1198559</v>
      </c>
      <c r="I56" s="0" t="n">
        <v>0</v>
      </c>
      <c r="J56" s="0" t="n">
        <v>0</v>
      </c>
      <c r="K56" s="388" t="n">
        <f aca="false">+H56</f>
        <v>1198559</v>
      </c>
    </row>
    <row r="57" customFormat="false" ht="13.2" hidden="false" customHeight="false" outlineLevel="0" collapsed="false">
      <c r="A57" s="389" t="n">
        <f aca="false">+'DATOS IDENTIFICATIVOS'!$C$9</f>
        <v>2021</v>
      </c>
      <c r="B57" s="387" t="str">
        <f aca="false">CONCATENATE(MID('DATOS IDENTIFICATIVOS'!$C$10,1,2),"0000")</f>
        <v>980000</v>
      </c>
      <c r="D57" s="387" t="s">
        <v>888</v>
      </c>
      <c r="E57" s="389" t="str">
        <f aca="false">VLOOKUP('DATOS IDENTIFICATIVOS'!$A$52,'EMPRESA- PROGRAMA'!$B$2:$C$45,2,FALSE())</f>
        <v>910I</v>
      </c>
      <c r="F57" s="387" t="s">
        <v>858</v>
      </c>
      <c r="H57" s="388" t="n">
        <f aca="false">+IF('EP3PRESUPUESTO EXPLOTACION'!D23&lt;=0,ABS('EP3PRESUPUESTO EXPLOTACION'!D23),0)</f>
        <v>0</v>
      </c>
      <c r="I57" s="0" t="n">
        <v>0</v>
      </c>
      <c r="J57" s="0" t="n">
        <v>0</v>
      </c>
      <c r="K57" s="388" t="n">
        <f aca="false">+H57</f>
        <v>0</v>
      </c>
    </row>
    <row r="58" customFormat="false" ht="13.2" hidden="false" customHeight="false" outlineLevel="0" collapsed="false">
      <c r="A58" s="389" t="n">
        <f aca="false">+'DATOS IDENTIFICATIVOS'!$C$9</f>
        <v>2021</v>
      </c>
      <c r="B58" s="387" t="str">
        <f aca="false">CONCATENATE(MID('DATOS IDENTIFICATIVOS'!$C$10,1,2),"0000")</f>
        <v>980000</v>
      </c>
      <c r="D58" s="387" t="s">
        <v>888</v>
      </c>
      <c r="E58" s="389" t="str">
        <f aca="false">VLOOKUP('DATOS IDENTIFICATIVOS'!$A$52,'EMPRESA- PROGRAMA'!$B$2:$C$45,2,FALSE())</f>
        <v>910I</v>
      </c>
      <c r="F58" s="387" t="s">
        <v>859</v>
      </c>
      <c r="H58" s="388" t="n">
        <f aca="false">+IF('EP3PRESUPUESTO EXPLOTACION'!D25&lt;=0,ABS('EP3PRESUPUESTO EXPLOTACION'!D25),0)</f>
        <v>0</v>
      </c>
      <c r="I58" s="0" t="n">
        <v>0</v>
      </c>
      <c r="J58" s="0" t="n">
        <v>0</v>
      </c>
      <c r="K58" s="388" t="n">
        <f aca="false">+H58</f>
        <v>0</v>
      </c>
    </row>
    <row r="59" customFormat="false" ht="13.2" hidden="false" customHeight="false" outlineLevel="0" collapsed="false">
      <c r="A59" s="389" t="n">
        <f aca="false">+'DATOS IDENTIFICATIVOS'!$C$9</f>
        <v>2021</v>
      </c>
      <c r="B59" s="387" t="str">
        <f aca="false">CONCATENATE(MID('DATOS IDENTIFICATIVOS'!$C$10,1,2),"0000")</f>
        <v>980000</v>
      </c>
      <c r="D59" s="387" t="s">
        <v>888</v>
      </c>
      <c r="E59" s="389" t="str">
        <f aca="false">VLOOKUP('DATOS IDENTIFICATIVOS'!$A$52,'EMPRESA- PROGRAMA'!$B$2:$C$45,2,FALSE())</f>
        <v>910I</v>
      </c>
      <c r="F59" s="387" t="s">
        <v>860</v>
      </c>
      <c r="H59" s="388" t="n">
        <f aca="false">+IF('EP3PRESUPUESTO EXPLOTACION'!D26&lt;=0,ABS('EP3PRESUPUESTO EXPLOTACION'!D26),0)</f>
        <v>0</v>
      </c>
      <c r="I59" s="0" t="n">
        <v>0</v>
      </c>
      <c r="J59" s="0" t="n">
        <v>0</v>
      </c>
      <c r="K59" s="388" t="n">
        <f aca="false">+H59</f>
        <v>0</v>
      </c>
    </row>
    <row r="60" customFormat="false" ht="13.2" hidden="false" customHeight="false" outlineLevel="0" collapsed="false">
      <c r="A60" s="389" t="n">
        <f aca="false">+'DATOS IDENTIFICATIVOS'!$C$9</f>
        <v>2021</v>
      </c>
      <c r="B60" s="387" t="str">
        <f aca="false">CONCATENATE(MID('DATOS IDENTIFICATIVOS'!$C$10,1,2),"0000")</f>
        <v>980000</v>
      </c>
      <c r="D60" s="387" t="s">
        <v>888</v>
      </c>
      <c r="E60" s="389" t="str">
        <f aca="false">VLOOKUP('DATOS IDENTIFICATIVOS'!$A$52,'EMPRESA- PROGRAMA'!$B$2:$C$45,2,FALSE())</f>
        <v>910I</v>
      </c>
      <c r="F60" s="387" t="s">
        <v>861</v>
      </c>
      <c r="H60" s="388" t="n">
        <f aca="false">+IF('EP3PRESUPUESTO EXPLOTACION'!D28&lt;=0,ABS('EP3PRESUPUESTO EXPLOTACION'!D28),0)</f>
        <v>4880388</v>
      </c>
      <c r="I60" s="0" t="n">
        <v>0</v>
      </c>
      <c r="J60" s="0" t="n">
        <v>0</v>
      </c>
      <c r="K60" s="388" t="n">
        <f aca="false">+H60</f>
        <v>4880388</v>
      </c>
    </row>
    <row r="61" customFormat="false" ht="13.2" hidden="false" customHeight="false" outlineLevel="0" collapsed="false">
      <c r="A61" s="389" t="n">
        <f aca="false">+'DATOS IDENTIFICATIVOS'!$C$9</f>
        <v>2021</v>
      </c>
      <c r="B61" s="387" t="str">
        <f aca="false">CONCATENATE(MID('DATOS IDENTIFICATIVOS'!$C$10,1,2),"0000")</f>
        <v>980000</v>
      </c>
      <c r="D61" s="387" t="s">
        <v>888</v>
      </c>
      <c r="E61" s="389" t="str">
        <f aca="false">VLOOKUP('DATOS IDENTIFICATIVOS'!$A$52,'EMPRESA- PROGRAMA'!$B$2:$C$45,2,FALSE())</f>
        <v>910I</v>
      </c>
      <c r="F61" s="387" t="s">
        <v>862</v>
      </c>
      <c r="H61" s="388" t="n">
        <f aca="false">+IF('EP3PRESUPUESTO EXPLOTACION'!D29&lt;=0,ABS('EP3PRESUPUESTO EXPLOTACION'!D29),0)</f>
        <v>0</v>
      </c>
      <c r="I61" s="0" t="n">
        <v>0</v>
      </c>
      <c r="J61" s="0" t="n">
        <v>0</v>
      </c>
      <c r="K61" s="388" t="n">
        <f aca="false">+H61</f>
        <v>0</v>
      </c>
    </row>
    <row r="62" customFormat="false" ht="13.2" hidden="false" customHeight="false" outlineLevel="0" collapsed="false">
      <c r="A62" s="389" t="n">
        <f aca="false">+'DATOS IDENTIFICATIVOS'!$C$9</f>
        <v>2021</v>
      </c>
      <c r="B62" s="387" t="str">
        <f aca="false">CONCATENATE(MID('DATOS IDENTIFICATIVOS'!$C$10,1,2),"0000")</f>
        <v>980000</v>
      </c>
      <c r="D62" s="387" t="s">
        <v>888</v>
      </c>
      <c r="E62" s="389" t="str">
        <f aca="false">VLOOKUP('DATOS IDENTIFICATIVOS'!$A$52,'EMPRESA- PROGRAMA'!$B$2:$C$45,2,FALSE())</f>
        <v>910I</v>
      </c>
      <c r="F62" s="387" t="s">
        <v>863</v>
      </c>
      <c r="H62" s="388" t="n">
        <f aca="false">+IF('EP3PRESUPUESTO EXPLOTACION'!D30&lt;=0,ABS('EP3PRESUPUESTO EXPLOTACION'!D30),0)</f>
        <v>1479655</v>
      </c>
      <c r="I62" s="0" t="n">
        <v>0</v>
      </c>
      <c r="J62" s="0" t="n">
        <v>0</v>
      </c>
      <c r="K62" s="388" t="n">
        <f aca="false">+H62</f>
        <v>1479655</v>
      </c>
    </row>
    <row r="63" customFormat="false" ht="13.2" hidden="false" customHeight="false" outlineLevel="0" collapsed="false">
      <c r="A63" s="389" t="n">
        <f aca="false">+'DATOS IDENTIFICATIVOS'!$C$9</f>
        <v>2021</v>
      </c>
      <c r="B63" s="387" t="str">
        <f aca="false">CONCATENATE(MID('DATOS IDENTIFICATIVOS'!$C$10,1,2),"0000")</f>
        <v>980000</v>
      </c>
      <c r="D63" s="387" t="s">
        <v>888</v>
      </c>
      <c r="E63" s="389" t="str">
        <f aca="false">VLOOKUP('DATOS IDENTIFICATIVOS'!$A$52,'EMPRESA- PROGRAMA'!$B$2:$C$45,2,FALSE())</f>
        <v>910I</v>
      </c>
      <c r="F63" s="387" t="s">
        <v>864</v>
      </c>
      <c r="H63" s="388" t="n">
        <f aca="false">+IF('EP3PRESUPUESTO EXPLOTACION'!D31&lt;=0,ABS('EP3PRESUPUESTO EXPLOTACION'!D31),0)</f>
        <v>33048</v>
      </c>
      <c r="I63" s="0" t="n">
        <v>0</v>
      </c>
      <c r="J63" s="0" t="n">
        <v>0</v>
      </c>
      <c r="K63" s="388" t="n">
        <f aca="false">+H63</f>
        <v>33048</v>
      </c>
    </row>
    <row r="64" customFormat="false" ht="13.2" hidden="false" customHeight="false" outlineLevel="0" collapsed="false">
      <c r="A64" s="389" t="n">
        <f aca="false">+'DATOS IDENTIFICATIVOS'!$C$9</f>
        <v>2021</v>
      </c>
      <c r="B64" s="387" t="str">
        <f aca="false">CONCATENATE(MID('DATOS IDENTIFICATIVOS'!$C$10,1,2),"0000")</f>
        <v>980000</v>
      </c>
      <c r="D64" s="387" t="s">
        <v>888</v>
      </c>
      <c r="E64" s="389" t="str">
        <f aca="false">VLOOKUP('DATOS IDENTIFICATIVOS'!$A$52,'EMPRESA- PROGRAMA'!$B$2:$C$45,2,FALSE())</f>
        <v>910I</v>
      </c>
      <c r="F64" s="387" t="s">
        <v>865</v>
      </c>
      <c r="H64" s="388" t="n">
        <f aca="false">+IF('EP3PRESUPUESTO EXPLOTACION'!D33&lt;=0,ABS('EP3PRESUPUESTO EXPLOTACION'!D33),0)</f>
        <v>887250</v>
      </c>
      <c r="I64" s="0" t="n">
        <v>0</v>
      </c>
      <c r="J64" s="0" t="n">
        <v>0</v>
      </c>
      <c r="K64" s="388" t="n">
        <f aca="false">+H64</f>
        <v>887250</v>
      </c>
    </row>
    <row r="65" customFormat="false" ht="13.2" hidden="false" customHeight="false" outlineLevel="0" collapsed="false">
      <c r="A65" s="389" t="n">
        <f aca="false">+'DATOS IDENTIFICATIVOS'!$C$9</f>
        <v>2021</v>
      </c>
      <c r="B65" s="387" t="str">
        <f aca="false">CONCATENATE(MID('DATOS IDENTIFICATIVOS'!$C$10,1,2),"0000")</f>
        <v>980000</v>
      </c>
      <c r="D65" s="387" t="s">
        <v>888</v>
      </c>
      <c r="E65" s="389" t="str">
        <f aca="false">VLOOKUP('DATOS IDENTIFICATIVOS'!$A$52,'EMPRESA- PROGRAMA'!$B$2:$C$45,2,FALSE())</f>
        <v>910I</v>
      </c>
      <c r="F65" s="387" t="s">
        <v>866</v>
      </c>
      <c r="H65" s="388" t="n">
        <f aca="false">+IF('EP3PRESUPUESTO EXPLOTACION'!D34&lt;=0,ABS('EP3PRESUPUESTO EXPLOTACION'!D34),0)</f>
        <v>21296</v>
      </c>
      <c r="I65" s="0" t="n">
        <v>0</v>
      </c>
      <c r="J65" s="0" t="n">
        <v>0</v>
      </c>
      <c r="K65" s="388" t="n">
        <f aca="false">+H65</f>
        <v>21296</v>
      </c>
    </row>
    <row r="66" customFormat="false" ht="13.2" hidden="false" customHeight="false" outlineLevel="0" collapsed="false">
      <c r="A66" s="389" t="n">
        <f aca="false">+'DATOS IDENTIFICATIVOS'!$C$9</f>
        <v>2021</v>
      </c>
      <c r="B66" s="387" t="str">
        <f aca="false">CONCATENATE(MID('DATOS IDENTIFICATIVOS'!$C$10,1,2),"0000")</f>
        <v>980000</v>
      </c>
      <c r="D66" s="387" t="s">
        <v>888</v>
      </c>
      <c r="E66" s="389" t="str">
        <f aca="false">VLOOKUP('DATOS IDENTIFICATIVOS'!$A$52,'EMPRESA- PROGRAMA'!$B$2:$C$45,2,FALSE())</f>
        <v>910I</v>
      </c>
      <c r="F66" s="387" t="s">
        <v>867</v>
      </c>
      <c r="H66" s="388" t="n">
        <f aca="false">+IF('EP3PRESUPUESTO EXPLOTACION'!D35&lt;=0,ABS('EP3PRESUPUESTO EXPLOTACION'!D35),0)</f>
        <v>0</v>
      </c>
      <c r="I66" s="0" t="n">
        <v>0</v>
      </c>
      <c r="J66" s="0" t="n">
        <v>0</v>
      </c>
      <c r="K66" s="388" t="n">
        <f aca="false">+H66</f>
        <v>0</v>
      </c>
    </row>
    <row r="67" customFormat="false" ht="13.2" hidden="false" customHeight="false" outlineLevel="0" collapsed="false">
      <c r="A67" s="389" t="n">
        <f aca="false">+'DATOS IDENTIFICATIVOS'!$C$9</f>
        <v>2021</v>
      </c>
      <c r="B67" s="387" t="str">
        <f aca="false">CONCATENATE(MID('DATOS IDENTIFICATIVOS'!$C$10,1,2),"0000")</f>
        <v>980000</v>
      </c>
      <c r="D67" s="387" t="s">
        <v>888</v>
      </c>
      <c r="E67" s="389" t="str">
        <f aca="false">VLOOKUP('DATOS IDENTIFICATIVOS'!$A$52,'EMPRESA- PROGRAMA'!$B$2:$C$45,2,FALSE())</f>
        <v>910I</v>
      </c>
      <c r="F67" s="387" t="s">
        <v>868</v>
      </c>
      <c r="H67" s="388" t="n">
        <f aca="false">+IF('EP3PRESUPUESTO EXPLOTACION'!D36&lt;=0,ABS('EP3PRESUPUESTO EXPLOTACION'!D36),0)</f>
        <v>141317</v>
      </c>
      <c r="I67" s="0" t="n">
        <v>0</v>
      </c>
      <c r="J67" s="0" t="n">
        <v>0</v>
      </c>
      <c r="K67" s="388" t="n">
        <f aca="false">+H67</f>
        <v>141317</v>
      </c>
    </row>
    <row r="68" customFormat="false" ht="13.2" hidden="false" customHeight="false" outlineLevel="0" collapsed="false">
      <c r="A68" s="389" t="n">
        <f aca="false">+'DATOS IDENTIFICATIVOS'!$C$9</f>
        <v>2021</v>
      </c>
      <c r="B68" s="387" t="str">
        <f aca="false">CONCATENATE(MID('DATOS IDENTIFICATIVOS'!$C$10,1,2),"0000")</f>
        <v>980000</v>
      </c>
      <c r="D68" s="387" t="s">
        <v>888</v>
      </c>
      <c r="E68" s="389" t="str">
        <f aca="false">VLOOKUP('DATOS IDENTIFICATIVOS'!$A$52,'EMPRESA- PROGRAMA'!$B$2:$C$45,2,FALSE())</f>
        <v>910I</v>
      </c>
      <c r="F68" s="387" t="s">
        <v>869</v>
      </c>
      <c r="H68" s="388" t="n">
        <f aca="false">+IF('EP3PRESUPUESTO EXPLOTACION'!D38&lt;=0,ABS('EP3PRESUPUESTO EXPLOTACION'!D38),0)</f>
        <v>589297</v>
      </c>
      <c r="I68" s="0" t="n">
        <v>0</v>
      </c>
      <c r="J68" s="0" t="n">
        <v>0</v>
      </c>
      <c r="K68" s="388" t="n">
        <f aca="false">+H68</f>
        <v>589297</v>
      </c>
    </row>
    <row r="69" customFormat="false" ht="13.2" hidden="false" customHeight="false" outlineLevel="0" collapsed="false">
      <c r="A69" s="389" t="n">
        <f aca="false">+'DATOS IDENTIFICATIVOS'!$C$9</f>
        <v>2021</v>
      </c>
      <c r="B69" s="387" t="str">
        <f aca="false">CONCATENATE(MID('DATOS IDENTIFICATIVOS'!$C$10,1,2),"0000")</f>
        <v>980000</v>
      </c>
      <c r="D69" s="387" t="s">
        <v>888</v>
      </c>
      <c r="E69" s="389" t="str">
        <f aca="false">VLOOKUP('DATOS IDENTIFICATIVOS'!$A$52,'EMPRESA- PROGRAMA'!$B$2:$C$45,2,FALSE())</f>
        <v>910I</v>
      </c>
      <c r="F69" s="387" t="s">
        <v>870</v>
      </c>
      <c r="H69" s="388" t="n">
        <f aca="false">+IF('EP3PRESUPUESTO EXPLOTACION'!D40&lt;=0,ABS('EP3PRESUPUESTO EXPLOTACION'!D40),0)</f>
        <v>0</v>
      </c>
      <c r="I69" s="0" t="n">
        <v>0</v>
      </c>
      <c r="J69" s="0" t="n">
        <v>0</v>
      </c>
      <c r="K69" s="388" t="n">
        <f aca="false">+H69</f>
        <v>0</v>
      </c>
    </row>
    <row r="70" customFormat="false" ht="13.2" hidden="false" customHeight="false" outlineLevel="0" collapsed="false">
      <c r="A70" s="389" t="n">
        <f aca="false">+'DATOS IDENTIFICATIVOS'!$C$9</f>
        <v>2021</v>
      </c>
      <c r="B70" s="387" t="str">
        <f aca="false">CONCATENATE(MID('DATOS IDENTIFICATIVOS'!$C$10,1,2),"0000")</f>
        <v>980000</v>
      </c>
      <c r="D70" s="387" t="s">
        <v>888</v>
      </c>
      <c r="E70" s="389" t="str">
        <f aca="false">VLOOKUP('DATOS IDENTIFICATIVOS'!$A$52,'EMPRESA- PROGRAMA'!$B$2:$C$45,2,FALSE())</f>
        <v>910I</v>
      </c>
      <c r="F70" s="387" t="s">
        <v>871</v>
      </c>
      <c r="H70" s="388" t="n">
        <f aca="false">+IF('EP3PRESUPUESTO EXPLOTACION'!D42&lt;=0,ABS('EP3PRESUPUESTO EXPLOTACION'!D42),0)</f>
        <v>0</v>
      </c>
      <c r="I70" s="0" t="n">
        <v>0</v>
      </c>
      <c r="J70" s="0" t="n">
        <v>0</v>
      </c>
      <c r="K70" s="388" t="n">
        <f aca="false">+H70</f>
        <v>0</v>
      </c>
    </row>
    <row r="71" customFormat="false" ht="13.2" hidden="false" customHeight="false" outlineLevel="0" collapsed="false">
      <c r="A71" s="389" t="n">
        <f aca="false">+'DATOS IDENTIFICATIVOS'!$C$9</f>
        <v>2021</v>
      </c>
      <c r="B71" s="387" t="str">
        <f aca="false">CONCATENATE(MID('DATOS IDENTIFICATIVOS'!$C$10,1,2),"0000")</f>
        <v>980000</v>
      </c>
      <c r="D71" s="387" t="s">
        <v>888</v>
      </c>
      <c r="E71" s="389" t="str">
        <f aca="false">VLOOKUP('DATOS IDENTIFICATIVOS'!$A$52,'EMPRESA- PROGRAMA'!$B$2:$C$45,2,FALSE())</f>
        <v>910I</v>
      </c>
      <c r="F71" s="387" t="s">
        <v>872</v>
      </c>
      <c r="H71" s="388" t="n">
        <f aca="false">+IF('EP3PRESUPUESTO EXPLOTACION'!D44&lt;=0,ABS('EP3PRESUPUESTO EXPLOTACION'!D44),0)</f>
        <v>0</v>
      </c>
      <c r="I71" s="0" t="n">
        <v>0</v>
      </c>
      <c r="J71" s="0" t="n">
        <v>0</v>
      </c>
      <c r="K71" s="388" t="n">
        <f aca="false">+H71</f>
        <v>0</v>
      </c>
    </row>
    <row r="72" customFormat="false" ht="13.2" hidden="false" customHeight="false" outlineLevel="0" collapsed="false">
      <c r="A72" s="389" t="n">
        <f aca="false">+'DATOS IDENTIFICATIVOS'!$C$9</f>
        <v>2021</v>
      </c>
      <c r="B72" s="387" t="str">
        <f aca="false">CONCATENATE(MID('DATOS IDENTIFICATIVOS'!$C$10,1,2),"0000")</f>
        <v>980000</v>
      </c>
      <c r="D72" s="387" t="s">
        <v>888</v>
      </c>
      <c r="E72" s="389" t="str">
        <f aca="false">VLOOKUP('DATOS IDENTIFICATIVOS'!$A$52,'EMPRESA- PROGRAMA'!$B$2:$C$45,2,FALSE())</f>
        <v>910I</v>
      </c>
      <c r="F72" s="387" t="s">
        <v>873</v>
      </c>
      <c r="H72" s="388" t="n">
        <f aca="false">+IF('EP3PRESUPUESTO EXPLOTACION'!D45&lt;=0,ABS('EP3PRESUPUESTO EXPLOTACION'!D45),0)</f>
        <v>0</v>
      </c>
      <c r="I72" s="0" t="n">
        <v>0</v>
      </c>
      <c r="J72" s="0" t="n">
        <v>0</v>
      </c>
      <c r="K72" s="388" t="n">
        <f aca="false">+H72</f>
        <v>0</v>
      </c>
    </row>
    <row r="73" customFormat="false" ht="13.2" hidden="false" customHeight="false" outlineLevel="0" collapsed="false">
      <c r="A73" s="389" t="n">
        <f aca="false">+'DATOS IDENTIFICATIVOS'!$C$9</f>
        <v>2021</v>
      </c>
      <c r="B73" s="387" t="str">
        <f aca="false">CONCATENATE(MID('DATOS IDENTIFICATIVOS'!$C$10,1,2),"0000")</f>
        <v>980000</v>
      </c>
      <c r="D73" s="387" t="s">
        <v>888</v>
      </c>
      <c r="E73" s="389" t="str">
        <f aca="false">VLOOKUP('DATOS IDENTIFICATIVOS'!$A$52,'EMPRESA- PROGRAMA'!$B$2:$C$45,2,FALSE())</f>
        <v>910I</v>
      </c>
      <c r="F73" s="387" t="s">
        <v>874</v>
      </c>
      <c r="H73" s="388" t="n">
        <f aca="false">+IF('EP3PRESUPUESTO EXPLOTACION'!D47&lt;=0,ABS('EP3PRESUPUESTO EXPLOTACION'!D47),0)</f>
        <v>0</v>
      </c>
      <c r="I73" s="0" t="n">
        <v>0</v>
      </c>
      <c r="J73" s="0" t="n">
        <v>0</v>
      </c>
      <c r="K73" s="388" t="n">
        <f aca="false">+H73</f>
        <v>0</v>
      </c>
    </row>
    <row r="74" customFormat="false" ht="13.2" hidden="false" customHeight="false" outlineLevel="0" collapsed="false">
      <c r="A74" s="389" t="n">
        <f aca="false">+'DATOS IDENTIFICATIVOS'!$C$9</f>
        <v>2021</v>
      </c>
      <c r="B74" s="387" t="str">
        <f aca="false">CONCATENATE(MID('DATOS IDENTIFICATIVOS'!$C$10,1,2),"0000")</f>
        <v>980000</v>
      </c>
      <c r="D74" s="387" t="s">
        <v>888</v>
      </c>
      <c r="E74" s="389" t="str">
        <f aca="false">VLOOKUP('DATOS IDENTIFICATIVOS'!$A$52,'EMPRESA- PROGRAMA'!$B$2:$C$45,2,FALSE())</f>
        <v>910I</v>
      </c>
      <c r="F74" s="387" t="s">
        <v>875</v>
      </c>
      <c r="H74" s="388" t="n">
        <f aca="false">+IF('EP3PRESUPUESTO EXPLOTACION'!D49&lt;=0,ABS('EP3PRESUPUESTO EXPLOTACION'!D49),0)</f>
        <v>0</v>
      </c>
      <c r="I74" s="0" t="n">
        <v>0</v>
      </c>
      <c r="J74" s="0" t="n">
        <v>0</v>
      </c>
      <c r="K74" s="388" t="n">
        <f aca="false">+H74</f>
        <v>0</v>
      </c>
    </row>
    <row r="75" customFormat="false" ht="13.2" hidden="false" customHeight="false" outlineLevel="0" collapsed="false">
      <c r="A75" s="389" t="n">
        <f aca="false">+'DATOS IDENTIFICATIVOS'!$C$9</f>
        <v>2021</v>
      </c>
      <c r="B75" s="387" t="str">
        <f aca="false">CONCATENATE(MID('DATOS IDENTIFICATIVOS'!$C$10,1,2),"0000")</f>
        <v>980000</v>
      </c>
      <c r="D75" s="387" t="s">
        <v>888</v>
      </c>
      <c r="E75" s="389" t="str">
        <f aca="false">VLOOKUP('DATOS IDENTIFICATIVOS'!$A$52,'EMPRESA- PROGRAMA'!$B$2:$C$45,2,FALSE())</f>
        <v>910I</v>
      </c>
      <c r="F75" s="387" t="s">
        <v>876</v>
      </c>
      <c r="H75" s="388" t="n">
        <f aca="false">+IF('EP3PRESUPUESTO EXPLOTACION'!D52&lt;=0,ABS('EP3PRESUPUESTO EXPLOTACION'!D52),0)</f>
        <v>0</v>
      </c>
      <c r="I75" s="0" t="n">
        <v>0</v>
      </c>
      <c r="J75" s="0" t="n">
        <v>0</v>
      </c>
      <c r="K75" s="388" t="n">
        <f aca="false">+H75</f>
        <v>0</v>
      </c>
    </row>
    <row r="76" customFormat="false" ht="13.2" hidden="false" customHeight="false" outlineLevel="0" collapsed="false">
      <c r="A76" s="389" t="n">
        <f aca="false">+'DATOS IDENTIFICATIVOS'!$C$9</f>
        <v>2021</v>
      </c>
      <c r="B76" s="387" t="str">
        <f aca="false">CONCATENATE(MID('DATOS IDENTIFICATIVOS'!$C$10,1,2),"0000")</f>
        <v>980000</v>
      </c>
      <c r="D76" s="387" t="s">
        <v>888</v>
      </c>
      <c r="E76" s="389" t="str">
        <f aca="false">VLOOKUP('DATOS IDENTIFICATIVOS'!$A$52,'EMPRESA- PROGRAMA'!$B$2:$C$45,2,FALSE())</f>
        <v>910I</v>
      </c>
      <c r="F76" s="387" t="s">
        <v>877</v>
      </c>
      <c r="H76" s="388" t="n">
        <f aca="false">+IF('EP3PRESUPUESTO EXPLOTACION'!D53&lt;=0,ABS('EP3PRESUPUESTO EXPLOTACION'!D53),0)</f>
        <v>0</v>
      </c>
      <c r="I76" s="0" t="n">
        <v>0</v>
      </c>
      <c r="J76" s="0" t="n">
        <v>0</v>
      </c>
      <c r="K76" s="388" t="n">
        <f aca="false">+H76</f>
        <v>0</v>
      </c>
    </row>
    <row r="77" customFormat="false" ht="13.2" hidden="false" customHeight="false" outlineLevel="0" collapsed="false">
      <c r="A77" s="389" t="n">
        <f aca="false">+'DATOS IDENTIFICATIVOS'!$C$9</f>
        <v>2021</v>
      </c>
      <c r="B77" s="387" t="str">
        <f aca="false">CONCATENATE(MID('DATOS IDENTIFICATIVOS'!$C$10,1,2),"0000")</f>
        <v>980000</v>
      </c>
      <c r="D77" s="387" t="s">
        <v>888</v>
      </c>
      <c r="E77" s="389" t="str">
        <f aca="false">VLOOKUP('DATOS IDENTIFICATIVOS'!$A$52,'EMPRESA- PROGRAMA'!$B$2:$C$45,2,FALSE())</f>
        <v>910I</v>
      </c>
      <c r="F77" s="387" t="s">
        <v>878</v>
      </c>
      <c r="H77" s="388" t="n">
        <f aca="false">+IF('EP3PRESUPUESTO EXPLOTACION'!D55&lt;=0,ABS('EP3PRESUPUESTO EXPLOTACION'!D55),0)</f>
        <v>0</v>
      </c>
      <c r="I77" s="0" t="n">
        <v>0</v>
      </c>
      <c r="J77" s="0" t="n">
        <v>0</v>
      </c>
      <c r="K77" s="388" t="n">
        <f aca="false">+H77</f>
        <v>0</v>
      </c>
    </row>
    <row r="78" customFormat="false" ht="13.2" hidden="false" customHeight="false" outlineLevel="0" collapsed="false">
      <c r="A78" s="389" t="n">
        <f aca="false">+'DATOS IDENTIFICATIVOS'!$C$9</f>
        <v>2021</v>
      </c>
      <c r="B78" s="387" t="str">
        <f aca="false">CONCATENATE(MID('DATOS IDENTIFICATIVOS'!$C$10,1,2),"0000")</f>
        <v>980000</v>
      </c>
      <c r="D78" s="387" t="s">
        <v>888</v>
      </c>
      <c r="E78" s="389" t="str">
        <f aca="false">VLOOKUP('DATOS IDENTIFICATIVOS'!$A$52,'EMPRESA- PROGRAMA'!$B$2:$C$45,2,FALSE())</f>
        <v>910I</v>
      </c>
      <c r="F78" s="387" t="s">
        <v>879</v>
      </c>
      <c r="H78" s="388" t="n">
        <f aca="false">+IF('EP3PRESUPUESTO EXPLOTACION'!D56&lt;=0,ABS('EP3PRESUPUESTO EXPLOTACION'!D56),0)</f>
        <v>408370</v>
      </c>
      <c r="I78" s="0" t="n">
        <v>0</v>
      </c>
      <c r="J78" s="0" t="n">
        <v>0</v>
      </c>
      <c r="K78" s="388" t="n">
        <f aca="false">+H78</f>
        <v>408370</v>
      </c>
    </row>
    <row r="79" customFormat="false" ht="13.2" hidden="false" customHeight="false" outlineLevel="0" collapsed="false">
      <c r="A79" s="389" t="n">
        <f aca="false">+'DATOS IDENTIFICATIVOS'!$C$9</f>
        <v>2021</v>
      </c>
      <c r="B79" s="387" t="str">
        <f aca="false">CONCATENATE(MID('DATOS IDENTIFICATIVOS'!$C$10,1,2),"0000")</f>
        <v>980000</v>
      </c>
      <c r="D79" s="387" t="s">
        <v>888</v>
      </c>
      <c r="E79" s="389" t="str">
        <f aca="false">VLOOKUP('DATOS IDENTIFICATIVOS'!$A$52,'EMPRESA- PROGRAMA'!$B$2:$C$45,2,FALSE())</f>
        <v>910I</v>
      </c>
      <c r="F79" s="387" t="s">
        <v>880</v>
      </c>
      <c r="H79" s="388" t="n">
        <f aca="false">+IF('EP3PRESUPUESTO EXPLOTACION'!D57&lt;=0,ABS('EP3PRESUPUESTO EXPLOTACION'!D57),0)</f>
        <v>0</v>
      </c>
      <c r="I79" s="0" t="n">
        <v>0</v>
      </c>
      <c r="J79" s="0" t="n">
        <v>0</v>
      </c>
      <c r="K79" s="388" t="n">
        <f aca="false">+H79</f>
        <v>0</v>
      </c>
    </row>
    <row r="80" customFormat="false" ht="13.2" hidden="false" customHeight="false" outlineLevel="0" collapsed="false">
      <c r="A80" s="389" t="n">
        <f aca="false">+'DATOS IDENTIFICATIVOS'!$C$9</f>
        <v>2021</v>
      </c>
      <c r="B80" s="387" t="str">
        <f aca="false">CONCATENATE(MID('DATOS IDENTIFICATIVOS'!$C$10,1,2),"0000")</f>
        <v>980000</v>
      </c>
      <c r="D80" s="387" t="s">
        <v>888</v>
      </c>
      <c r="E80" s="389" t="str">
        <f aca="false">VLOOKUP('DATOS IDENTIFICATIVOS'!$A$52,'EMPRESA- PROGRAMA'!$B$2:$C$45,2,FALSE())</f>
        <v>910I</v>
      </c>
      <c r="F80" s="387" t="s">
        <v>881</v>
      </c>
      <c r="H80" s="388" t="n">
        <f aca="false">+IF('EP3PRESUPUESTO EXPLOTACION'!D59&lt;=0,ABS('EP3PRESUPUESTO EXPLOTACION'!D59),0)</f>
        <v>0</v>
      </c>
      <c r="I80" s="0" t="n">
        <v>0</v>
      </c>
      <c r="J80" s="0" t="n">
        <v>0</v>
      </c>
      <c r="K80" s="388" t="n">
        <f aca="false">+H80</f>
        <v>0</v>
      </c>
    </row>
    <row r="81" customFormat="false" ht="13.2" hidden="false" customHeight="false" outlineLevel="0" collapsed="false">
      <c r="A81" s="389" t="n">
        <f aca="false">+'DATOS IDENTIFICATIVOS'!$C$9</f>
        <v>2021</v>
      </c>
      <c r="B81" s="387" t="str">
        <f aca="false">CONCATENATE(MID('DATOS IDENTIFICATIVOS'!$C$10,1,2),"0000")</f>
        <v>980000</v>
      </c>
      <c r="D81" s="387" t="s">
        <v>888</v>
      </c>
      <c r="E81" s="389" t="str">
        <f aca="false">VLOOKUP('DATOS IDENTIFICATIVOS'!$A$52,'EMPRESA- PROGRAMA'!$B$2:$C$45,2,FALSE())</f>
        <v>910I</v>
      </c>
      <c r="F81" s="387" t="s">
        <v>882</v>
      </c>
      <c r="H81" s="388" t="n">
        <f aca="false">+IF('EP3PRESUPUESTO EXPLOTACION'!D60&lt;=0,ABS('EP3PRESUPUESTO EXPLOTACION'!D60),0)</f>
        <v>0</v>
      </c>
      <c r="I81" s="0" t="n">
        <v>0</v>
      </c>
      <c r="J81" s="0" t="n">
        <v>0</v>
      </c>
      <c r="K81" s="388" t="n">
        <f aca="false">+H81</f>
        <v>0</v>
      </c>
    </row>
    <row r="82" customFormat="false" ht="13.2" hidden="false" customHeight="false" outlineLevel="0" collapsed="false">
      <c r="A82" s="389" t="n">
        <f aca="false">+'DATOS IDENTIFICATIVOS'!$C$9</f>
        <v>2021</v>
      </c>
      <c r="B82" s="387" t="str">
        <f aca="false">CONCATENATE(MID('DATOS IDENTIFICATIVOS'!$C$10,1,2),"0000")</f>
        <v>980000</v>
      </c>
      <c r="D82" s="387" t="s">
        <v>888</v>
      </c>
      <c r="E82" s="389" t="str">
        <f aca="false">VLOOKUP('DATOS IDENTIFICATIVOS'!$A$52,'EMPRESA- PROGRAMA'!$B$2:$C$45,2,FALSE())</f>
        <v>910I</v>
      </c>
      <c r="F82" s="387" t="s">
        <v>883</v>
      </c>
      <c r="H82" s="388" t="n">
        <f aca="false">+IF('EP3PRESUPUESTO EXPLOTACION'!D62&lt;=0,ABS('EP3PRESUPUESTO EXPLOTACION'!D62),0)</f>
        <v>0</v>
      </c>
      <c r="I82" s="0" t="n">
        <v>0</v>
      </c>
      <c r="J82" s="0" t="n">
        <v>0</v>
      </c>
      <c r="K82" s="388" t="n">
        <f aca="false">+H82</f>
        <v>0</v>
      </c>
    </row>
    <row r="83" customFormat="false" ht="13.2" hidden="false" customHeight="false" outlineLevel="0" collapsed="false">
      <c r="A83" s="389" t="n">
        <f aca="false">+'DATOS IDENTIFICATIVOS'!$C$9</f>
        <v>2021</v>
      </c>
      <c r="B83" s="387" t="str">
        <f aca="false">CONCATENATE(MID('DATOS IDENTIFICATIVOS'!$C$10,1,2),"0000")</f>
        <v>980000</v>
      </c>
      <c r="D83" s="387" t="s">
        <v>888</v>
      </c>
      <c r="E83" s="389" t="str">
        <f aca="false">VLOOKUP('DATOS IDENTIFICATIVOS'!$A$52,'EMPRESA- PROGRAMA'!$B$2:$C$45,2,FALSE())</f>
        <v>910I</v>
      </c>
      <c r="F83" s="387" t="s">
        <v>884</v>
      </c>
      <c r="H83" s="388" t="n">
        <f aca="false">+IF('EP3PRESUPUESTO EXPLOTACION'!D64&lt;=0,ABS('EP3PRESUPUESTO EXPLOTACION'!D64),0)</f>
        <v>0</v>
      </c>
      <c r="I83" s="0" t="n">
        <v>0</v>
      </c>
      <c r="J83" s="0" t="n">
        <v>0</v>
      </c>
      <c r="K83" s="388" t="n">
        <f aca="false">+H83</f>
        <v>0</v>
      </c>
    </row>
    <row r="84" customFormat="false" ht="13.2" hidden="false" customHeight="false" outlineLevel="0" collapsed="false">
      <c r="A84" s="389" t="n">
        <f aca="false">+'DATOS IDENTIFICATIVOS'!$C$9</f>
        <v>2021</v>
      </c>
      <c r="B84" s="387" t="str">
        <f aca="false">CONCATENATE(MID('DATOS IDENTIFICATIVOS'!$C$10,1,2),"0000")</f>
        <v>980000</v>
      </c>
      <c r="D84" s="387" t="s">
        <v>888</v>
      </c>
      <c r="E84" s="389" t="str">
        <f aca="false">VLOOKUP('DATOS IDENTIFICATIVOS'!$A$52,'EMPRESA- PROGRAMA'!$B$2:$C$45,2,FALSE())</f>
        <v>910I</v>
      </c>
      <c r="F84" s="387" t="s">
        <v>885</v>
      </c>
      <c r="H84" s="388" t="n">
        <f aca="false">+IF('EP3PRESUPUESTO EXPLOTACION'!D65&lt;=0,ABS('EP3PRESUPUESTO EXPLOTACION'!D65),0)</f>
        <v>0</v>
      </c>
      <c r="I84" s="0" t="n">
        <v>0</v>
      </c>
      <c r="J84" s="0" t="n">
        <v>0</v>
      </c>
      <c r="K84" s="388" t="n">
        <f aca="false">+H84</f>
        <v>0</v>
      </c>
    </row>
    <row r="85" customFormat="false" ht="13.2" hidden="false" customHeight="false" outlineLevel="0" collapsed="false">
      <c r="A85" s="389" t="n">
        <f aca="false">+'DATOS IDENTIFICATIVOS'!$C$9</f>
        <v>2021</v>
      </c>
      <c r="B85" s="387" t="str">
        <f aca="false">CONCATENATE(MID('DATOS IDENTIFICATIVOS'!$C$10,1,2),"0000")</f>
        <v>980000</v>
      </c>
      <c r="D85" s="387" t="s">
        <v>888</v>
      </c>
      <c r="E85" s="389" t="str">
        <f aca="false">VLOOKUP('DATOS IDENTIFICATIVOS'!$A$52,'EMPRESA- PROGRAMA'!$B$2:$C$45,2,FALSE())</f>
        <v>910I</v>
      </c>
      <c r="F85" s="387" t="s">
        <v>886</v>
      </c>
      <c r="H85" s="388" t="n">
        <f aca="false">+IF('EP3PRESUPUESTO EXPLOTACION'!D69&lt;=0,ABS('EP3PRESUPUESTO EXPLOTACION'!D69),0)</f>
        <v>0</v>
      </c>
      <c r="I85" s="0" t="n">
        <v>0</v>
      </c>
      <c r="J85" s="0" t="n">
        <v>0</v>
      </c>
      <c r="K85" s="388" t="n">
        <f aca="false">+H85</f>
        <v>0</v>
      </c>
    </row>
    <row r="86" customFormat="false" ht="13.2" hidden="false" customHeight="false" outlineLevel="0" collapsed="false">
      <c r="A86" s="389" t="n">
        <f aca="false">+'DATOS IDENTIFICATIVOS'!$C$9</f>
        <v>2021</v>
      </c>
      <c r="B86" s="387" t="str">
        <f aca="false">CONCATENATE(MID('DATOS IDENTIFICATIVOS'!$C$10,1,2),"0000")</f>
        <v>980000</v>
      </c>
      <c r="D86" s="387" t="s">
        <v>888</v>
      </c>
      <c r="E86" s="389" t="str">
        <f aca="false">VLOOKUP('DATOS IDENTIFICATIVOS'!$A$52,'EMPRESA- PROGRAMA'!$B$2:$C$45,2,FALSE())</f>
        <v>910I</v>
      </c>
      <c r="F86" s="387" t="s">
        <v>887</v>
      </c>
      <c r="H86" s="388" t="n">
        <f aca="false">+IF('EP3PRESUPUESTO EXPLOTACION'!D73&lt;=0,ABS('EP3PRESUPUESTO EXPLOTACION'!D73),0)</f>
        <v>0</v>
      </c>
      <c r="I86" s="0" t="n">
        <v>0</v>
      </c>
      <c r="J86" s="0" t="n">
        <v>0</v>
      </c>
      <c r="K86" s="388" t="n">
        <f aca="false">+H86</f>
        <v>0</v>
      </c>
    </row>
    <row r="87" customFormat="false" ht="13.2" hidden="false" customHeight="false" outlineLevel="0" collapsed="false">
      <c r="A87" s="389" t="n">
        <f aca="false">+'DATOS IDENTIFICATIVOS'!$C$9</f>
        <v>2021</v>
      </c>
      <c r="B87" s="387" t="str">
        <f aca="false">CONCATENATE(MID('DATOS IDENTIFICATIVOS'!$C$10,1,2),"0000")</f>
        <v>980000</v>
      </c>
      <c r="D87" s="387" t="s">
        <v>888</v>
      </c>
      <c r="E87" s="389" t="str">
        <f aca="false">VLOOKUP('DATOS IDENTIFICATIVOS'!$A$52,'EMPRESA- PROGRAMA'!$B$2:$C$45,2,FALSE())</f>
        <v>910I</v>
      </c>
      <c r="F87" s="387" t="s">
        <v>626</v>
      </c>
      <c r="H87" s="388" t="n">
        <f aca="false">+'EP6PERSONAL '!C15</f>
        <v>1</v>
      </c>
      <c r="I87" s="0" t="n">
        <v>0</v>
      </c>
      <c r="J87" s="0" t="n">
        <v>0</v>
      </c>
      <c r="K87" s="388" t="n">
        <f aca="false">+H87</f>
        <v>1</v>
      </c>
      <c r="L87" s="390"/>
    </row>
    <row r="88" customFormat="false" ht="13.2" hidden="false" customHeight="false" outlineLevel="0" collapsed="false">
      <c r="A88" s="389" t="n">
        <f aca="false">+'DATOS IDENTIFICATIVOS'!$C$9</f>
        <v>2021</v>
      </c>
      <c r="B88" s="387" t="str">
        <f aca="false">CONCATENATE(MID('DATOS IDENTIFICATIVOS'!$C$10,1,2),"0000")</f>
        <v>980000</v>
      </c>
      <c r="D88" s="387" t="s">
        <v>888</v>
      </c>
      <c r="E88" s="389" t="str">
        <f aca="false">VLOOKUP('DATOS IDENTIFICATIVOS'!$A$52,'EMPRESA- PROGRAMA'!$B$2:$C$45,2,FALSE())</f>
        <v>910I</v>
      </c>
      <c r="F88" s="387" t="s">
        <v>628</v>
      </c>
      <c r="H88" s="388" t="n">
        <f aca="false">+'EP6PERSONAL '!C16</f>
        <v>41</v>
      </c>
      <c r="I88" s="0" t="n">
        <v>0</v>
      </c>
      <c r="J88" s="0" t="n">
        <v>0</v>
      </c>
      <c r="K88" s="388" t="n">
        <f aca="false">+H88</f>
        <v>41</v>
      </c>
      <c r="L88" s="390"/>
    </row>
    <row r="89" customFormat="false" ht="13.2" hidden="false" customHeight="false" outlineLevel="0" collapsed="false">
      <c r="A89" s="389" t="n">
        <f aca="false">+'DATOS IDENTIFICATIVOS'!$C$9</f>
        <v>2021</v>
      </c>
      <c r="B89" s="387" t="str">
        <f aca="false">CONCATENATE(MID('DATOS IDENTIFICATIVOS'!$C$10,1,2),"0000")</f>
        <v>980000</v>
      </c>
      <c r="D89" s="387" t="s">
        <v>888</v>
      </c>
      <c r="E89" s="389" t="str">
        <f aca="false">VLOOKUP('DATOS IDENTIFICATIVOS'!$A$52,'EMPRESA- PROGRAMA'!$B$2:$C$45,2,FALSE())</f>
        <v>910I</v>
      </c>
      <c r="F89" s="387" t="s">
        <v>630</v>
      </c>
      <c r="H89" s="388" t="n">
        <f aca="false">+'EP6PERSONAL '!C17</f>
        <v>5</v>
      </c>
      <c r="I89" s="0" t="n">
        <v>0</v>
      </c>
      <c r="J89" s="0" t="n">
        <v>0</v>
      </c>
      <c r="K89" s="388" t="n">
        <f aca="false">+H89</f>
        <v>5</v>
      </c>
      <c r="L89" s="390"/>
    </row>
    <row r="90" customFormat="false" ht="13.2" hidden="false" customHeight="false" outlineLevel="0" collapsed="false">
      <c r="A90" s="389" t="n">
        <f aca="false">+'DATOS IDENTIFICATIVOS'!$C$9</f>
        <v>2021</v>
      </c>
      <c r="B90" s="387" t="str">
        <f aca="false">CONCATENATE(MID('DATOS IDENTIFICATIVOS'!$C$10,1,2),"0000")</f>
        <v>980000</v>
      </c>
      <c r="D90" s="387" t="s">
        <v>888</v>
      </c>
      <c r="E90" s="389" t="str">
        <f aca="false">VLOOKUP('DATOS IDENTIFICATIVOS'!$A$52,'EMPRESA- PROGRAMA'!$B$2:$C$45,2,FALSE())</f>
        <v>910I</v>
      </c>
      <c r="F90" s="387" t="s">
        <v>632</v>
      </c>
      <c r="H90" s="388" t="n">
        <f aca="false">+'EP6PERSONAL '!C18</f>
        <v>9</v>
      </c>
      <c r="I90" s="0" t="n">
        <v>0</v>
      </c>
      <c r="J90" s="0" t="n">
        <v>0</v>
      </c>
      <c r="K90" s="388" t="n">
        <f aca="false">+H90</f>
        <v>9</v>
      </c>
      <c r="L90" s="390"/>
    </row>
    <row r="91" customFormat="false" ht="13.2" hidden="false" customHeight="false" outlineLevel="0" collapsed="false">
      <c r="A91" s="389" t="n">
        <f aca="false">+'DATOS IDENTIFICATIVOS'!$C$9</f>
        <v>2021</v>
      </c>
      <c r="B91" s="387" t="str">
        <f aca="false">CONCATENATE(MID('DATOS IDENTIFICATIVOS'!$C$10,1,2),"0000")</f>
        <v>980000</v>
      </c>
      <c r="D91" s="387" t="s">
        <v>888</v>
      </c>
      <c r="E91" s="389" t="str">
        <f aca="false">VLOOKUP('DATOS IDENTIFICATIVOS'!$A$52,'EMPRESA- PROGRAMA'!$B$2:$C$45,2,FALSE())</f>
        <v>910I</v>
      </c>
      <c r="F91" s="387" t="s">
        <v>634</v>
      </c>
      <c r="H91" s="388" t="n">
        <f aca="false">+'EP6PERSONAL '!C19</f>
        <v>7</v>
      </c>
      <c r="I91" s="0" t="n">
        <v>0</v>
      </c>
      <c r="J91" s="0" t="n">
        <v>0</v>
      </c>
      <c r="K91" s="388" t="n">
        <f aca="false">+H91</f>
        <v>7</v>
      </c>
      <c r="L91" s="390"/>
    </row>
    <row r="92" customFormat="false" ht="13.2" hidden="false" customHeight="false" outlineLevel="0" collapsed="false">
      <c r="A92" s="389" t="n">
        <f aca="false">+'DATOS IDENTIFICATIVOS'!$C$9</f>
        <v>2021</v>
      </c>
      <c r="B92" s="387" t="str">
        <f aca="false">CONCATENATE(MID('DATOS IDENTIFICATIVOS'!$C$10,1,2),"0000")</f>
        <v>980000</v>
      </c>
      <c r="D92" s="387" t="s">
        <v>888</v>
      </c>
      <c r="E92" s="389" t="str">
        <f aca="false">VLOOKUP('DATOS IDENTIFICATIVOS'!$A$52,'EMPRESA- PROGRAMA'!$B$2:$C$45,2,FALSE())</f>
        <v>910I</v>
      </c>
      <c r="F92" s="387" t="s">
        <v>636</v>
      </c>
      <c r="H92" s="388" t="n">
        <f aca="false">+'EP6PERSONAL '!C20</f>
        <v>0</v>
      </c>
      <c r="I92" s="0" t="n">
        <v>0</v>
      </c>
      <c r="J92" s="0" t="n">
        <v>0</v>
      </c>
      <c r="K92" s="388" t="n">
        <f aca="false">+H92</f>
        <v>0</v>
      </c>
      <c r="L92" s="390"/>
    </row>
    <row r="93" customFormat="false" ht="13.2" hidden="false" customHeight="false" outlineLevel="0" collapsed="false">
      <c r="A93" s="389" t="n">
        <f aca="false">+'DATOS IDENTIFICATIVOS'!$C$9</f>
        <v>2021</v>
      </c>
      <c r="B93" s="387" t="str">
        <f aca="false">CONCATENATE(MID('DATOS IDENTIFICATIVOS'!$C$10,1,2),"0000")</f>
        <v>980000</v>
      </c>
      <c r="D93" s="387" t="s">
        <v>888</v>
      </c>
      <c r="E93" s="389" t="str">
        <f aca="false">VLOOKUP('DATOS IDENTIFICATIVOS'!$A$52,'EMPRESA- PROGRAMA'!$B$2:$C$45,2,FALSE())</f>
        <v>910I</v>
      </c>
      <c r="F93" s="387" t="s">
        <v>638</v>
      </c>
      <c r="H93" s="388" t="n">
        <f aca="false">+'EP6PERSONAL '!C21</f>
        <v>134</v>
      </c>
      <c r="I93" s="0" t="n">
        <v>0</v>
      </c>
      <c r="J93" s="0" t="n">
        <v>0</v>
      </c>
      <c r="K93" s="388" t="n">
        <f aca="false">+H93</f>
        <v>134</v>
      </c>
      <c r="L93" s="390"/>
    </row>
    <row r="94" customFormat="false" ht="13.2" hidden="false" customHeight="false" outlineLevel="0" collapsed="false">
      <c r="A94" s="389" t="n">
        <f aca="false">+'DATOS IDENTIFICATIVOS'!$C$9</f>
        <v>2021</v>
      </c>
      <c r="B94" s="387" t="str">
        <f aca="false">CONCATENATE(MID('DATOS IDENTIFICATIVOS'!$C$10,1,2),"0000")</f>
        <v>980000</v>
      </c>
      <c r="D94" s="387" t="s">
        <v>888</v>
      </c>
      <c r="E94" s="389" t="str">
        <f aca="false">VLOOKUP('DATOS IDENTIFICATIVOS'!$A$52,'EMPRESA- PROGRAMA'!$B$2:$C$45,2,FALSE())</f>
        <v>910I</v>
      </c>
      <c r="F94" s="387" t="s">
        <v>643</v>
      </c>
      <c r="H94" s="388" t="n">
        <f aca="false">+'EP6PERSONAL '!C28</f>
        <v>73614</v>
      </c>
      <c r="I94" s="0" t="n">
        <v>0</v>
      </c>
      <c r="J94" s="0" t="n">
        <v>0</v>
      </c>
      <c r="K94" s="388" t="n">
        <f aca="false">+H94</f>
        <v>73614</v>
      </c>
      <c r="L94" s="390"/>
    </row>
    <row r="95" customFormat="false" ht="13.2" hidden="false" customHeight="false" outlineLevel="0" collapsed="false">
      <c r="A95" s="389" t="n">
        <f aca="false">+'DATOS IDENTIFICATIVOS'!$C$9</f>
        <v>2021</v>
      </c>
      <c r="B95" s="387" t="str">
        <f aca="false">CONCATENATE(MID('DATOS IDENTIFICATIVOS'!$C$10,1,2),"0000")</f>
        <v>980000</v>
      </c>
      <c r="D95" s="387" t="s">
        <v>888</v>
      </c>
      <c r="E95" s="389" t="str">
        <f aca="false">VLOOKUP('DATOS IDENTIFICATIVOS'!$A$52,'EMPRESA- PROGRAMA'!$B$2:$C$45,2,FALSE())</f>
        <v>910I</v>
      </c>
      <c r="F95" s="387" t="s">
        <v>644</v>
      </c>
      <c r="H95" s="388" t="n">
        <f aca="false">+'EP6PERSONAL '!C29</f>
        <v>1856153</v>
      </c>
      <c r="I95" s="0" t="n">
        <v>0</v>
      </c>
      <c r="J95" s="0" t="n">
        <v>0</v>
      </c>
      <c r="K95" s="388" t="n">
        <f aca="false">+H95</f>
        <v>1856153</v>
      </c>
      <c r="L95" s="390"/>
    </row>
    <row r="96" customFormat="false" ht="13.2" hidden="false" customHeight="false" outlineLevel="0" collapsed="false">
      <c r="A96" s="389" t="n">
        <f aca="false">+'DATOS IDENTIFICATIVOS'!$C$9</f>
        <v>2021</v>
      </c>
      <c r="B96" s="387" t="str">
        <f aca="false">CONCATENATE(MID('DATOS IDENTIFICATIVOS'!$C$10,1,2),"0000")</f>
        <v>980000</v>
      </c>
      <c r="D96" s="387" t="s">
        <v>888</v>
      </c>
      <c r="E96" s="389" t="str">
        <f aca="false">VLOOKUP('DATOS IDENTIFICATIVOS'!$A$52,'EMPRESA- PROGRAMA'!$B$2:$C$45,2,FALSE())</f>
        <v>910I</v>
      </c>
      <c r="F96" s="387" t="s">
        <v>645</v>
      </c>
      <c r="H96" s="388" t="n">
        <f aca="false">+'EP6PERSONAL '!C30</f>
        <v>184946</v>
      </c>
      <c r="I96" s="0" t="n">
        <v>0</v>
      </c>
      <c r="J96" s="0" t="n">
        <v>0</v>
      </c>
      <c r="K96" s="388" t="n">
        <f aca="false">+H96</f>
        <v>184946</v>
      </c>
      <c r="L96" s="390"/>
    </row>
    <row r="97" customFormat="false" ht="13.2" hidden="false" customHeight="false" outlineLevel="0" collapsed="false">
      <c r="A97" s="389" t="n">
        <f aca="false">+'DATOS IDENTIFICATIVOS'!$C$9</f>
        <v>2021</v>
      </c>
      <c r="B97" s="387" t="str">
        <f aca="false">CONCATENATE(MID('DATOS IDENTIFICATIVOS'!$C$10,1,2),"0000")</f>
        <v>980000</v>
      </c>
      <c r="D97" s="387" t="s">
        <v>888</v>
      </c>
      <c r="E97" s="389" t="str">
        <f aca="false">VLOOKUP('DATOS IDENTIFICATIVOS'!$A$52,'EMPRESA- PROGRAMA'!$B$2:$C$45,2,FALSE())</f>
        <v>910I</v>
      </c>
      <c r="F97" s="387" t="s">
        <v>646</v>
      </c>
      <c r="H97" s="388" t="n">
        <f aca="false">+'EP6PERSONAL '!C31</f>
        <v>216395</v>
      </c>
      <c r="I97" s="0" t="n">
        <v>0</v>
      </c>
      <c r="J97" s="0" t="n">
        <v>0</v>
      </c>
      <c r="K97" s="388" t="n">
        <f aca="false">+H97</f>
        <v>216395</v>
      </c>
      <c r="L97" s="390"/>
    </row>
    <row r="98" customFormat="false" ht="13.2" hidden="false" customHeight="false" outlineLevel="0" collapsed="false">
      <c r="A98" s="389" t="n">
        <f aca="false">+'DATOS IDENTIFICATIVOS'!$C$9</f>
        <v>2021</v>
      </c>
      <c r="B98" s="387" t="str">
        <f aca="false">CONCATENATE(MID('DATOS IDENTIFICATIVOS'!$C$10,1,2),"0000")</f>
        <v>980000</v>
      </c>
      <c r="D98" s="387" t="s">
        <v>888</v>
      </c>
      <c r="E98" s="389" t="str">
        <f aca="false">VLOOKUP('DATOS IDENTIFICATIVOS'!$A$52,'EMPRESA- PROGRAMA'!$B$2:$C$45,2,FALSE())</f>
        <v>910I</v>
      </c>
      <c r="F98" s="387" t="s">
        <v>647</v>
      </c>
      <c r="H98" s="388" t="n">
        <f aca="false">+'EP6PERSONAL '!C32</f>
        <v>185660</v>
      </c>
      <c r="I98" s="0" t="n">
        <v>0</v>
      </c>
      <c r="J98" s="0" t="n">
        <v>0</v>
      </c>
      <c r="K98" s="388" t="n">
        <f aca="false">+H98</f>
        <v>185660</v>
      </c>
      <c r="L98" s="390"/>
    </row>
    <row r="99" customFormat="false" ht="13.2" hidden="false" customHeight="false" outlineLevel="0" collapsed="false">
      <c r="A99" s="389" t="n">
        <f aca="false">+'DATOS IDENTIFICATIVOS'!$C$9</f>
        <v>2021</v>
      </c>
      <c r="B99" s="387" t="str">
        <f aca="false">CONCATENATE(MID('DATOS IDENTIFICATIVOS'!$C$10,1,2),"0000")</f>
        <v>980000</v>
      </c>
      <c r="D99" s="387" t="s">
        <v>888</v>
      </c>
      <c r="E99" s="389" t="str">
        <f aca="false">VLOOKUP('DATOS IDENTIFICATIVOS'!$A$52,'EMPRESA- PROGRAMA'!$B$2:$C$45,2,FALSE())</f>
        <v>910I</v>
      </c>
      <c r="F99" s="387" t="s">
        <v>648</v>
      </c>
      <c r="H99" s="388" t="n">
        <f aca="false">+'EP6PERSONAL '!C33</f>
        <v>0</v>
      </c>
      <c r="I99" s="0" t="n">
        <v>0</v>
      </c>
      <c r="J99" s="0" t="n">
        <v>0</v>
      </c>
      <c r="K99" s="388" t="n">
        <f aca="false">+H99</f>
        <v>0</v>
      </c>
      <c r="L99" s="390"/>
    </row>
    <row r="100" customFormat="false" ht="13.2" hidden="false" customHeight="false" outlineLevel="0" collapsed="false">
      <c r="A100" s="389" t="n">
        <f aca="false">+'DATOS IDENTIFICATIVOS'!$C$9</f>
        <v>2021</v>
      </c>
      <c r="B100" s="387" t="str">
        <f aca="false">CONCATENATE(MID('DATOS IDENTIFICATIVOS'!$C$10,1,2),"0000")</f>
        <v>980000</v>
      </c>
      <c r="D100" s="387" t="s">
        <v>888</v>
      </c>
      <c r="E100" s="389" t="str">
        <f aca="false">VLOOKUP('DATOS IDENTIFICATIVOS'!$A$52,'EMPRESA- PROGRAMA'!$B$2:$C$45,2,FALSE())</f>
        <v>910I</v>
      </c>
      <c r="F100" s="387" t="s">
        <v>649</v>
      </c>
      <c r="H100" s="388" t="n">
        <f aca="false">+'EP6PERSONAL '!C34</f>
        <v>3843275</v>
      </c>
      <c r="I100" s="0" t="n">
        <v>0</v>
      </c>
      <c r="J100" s="0" t="n">
        <v>0</v>
      </c>
      <c r="K100" s="388" t="n">
        <f aca="false">+H100</f>
        <v>3843275</v>
      </c>
      <c r="L100" s="390"/>
    </row>
    <row r="101" customFormat="false" ht="13.2" hidden="false" customHeight="false" outlineLevel="0" collapsed="false">
      <c r="A101" s="389" t="n">
        <f aca="false">+'DATOS IDENTIFICATIVOS'!$C$9</f>
        <v>2021</v>
      </c>
      <c r="B101" s="387" t="str">
        <f aca="false">CONCATENATE(MID('DATOS IDENTIFICATIVOS'!$C$10,1,2),"0000")</f>
        <v>980000</v>
      </c>
      <c r="D101" s="387" t="s">
        <v>888</v>
      </c>
      <c r="E101" s="389" t="str">
        <f aca="false">VLOOKUP('DATOS IDENTIFICATIVOS'!$A$52,'EMPRESA- PROGRAMA'!$B$2:$C$45,2,FALSE())</f>
        <v>910I</v>
      </c>
      <c r="F101" s="387" t="s">
        <v>652</v>
      </c>
      <c r="H101" s="388" t="n">
        <f aca="false">+'EP6PERSONAL '!C36</f>
        <v>33048</v>
      </c>
      <c r="I101" s="0" t="n">
        <v>0</v>
      </c>
      <c r="J101" s="0" t="n">
        <v>0</v>
      </c>
      <c r="K101" s="388" t="n">
        <f aca="false">+H101</f>
        <v>33048</v>
      </c>
      <c r="L101" s="390"/>
    </row>
    <row r="102" customFormat="false" ht="13.2" hidden="false" customHeight="false" outlineLevel="0" collapsed="false">
      <c r="A102" s="389" t="n">
        <f aca="false">+'DATOS IDENTIFICATIVOS'!$C$9</f>
        <v>2021</v>
      </c>
      <c r="B102" s="387" t="str">
        <f aca="false">CONCATENATE(MID('DATOS IDENTIFICATIVOS'!$C$10,1,2),"0000")</f>
        <v>980000</v>
      </c>
      <c r="D102" s="387" t="s">
        <v>888</v>
      </c>
      <c r="E102" s="389" t="str">
        <f aca="false">VLOOKUP('DATOS IDENTIFICATIVOS'!$A$52,'EMPRESA- PROGRAMA'!$B$2:$C$45,2,FALSE())</f>
        <v>910I</v>
      </c>
      <c r="F102" s="387" t="str">
        <f aca="false">+'EP1 PRESUPUESTO ADTIVO GASTOS'!B12</f>
        <v>10000</v>
      </c>
      <c r="H102" s="388" t="n">
        <f aca="false">+'EP1 PRESUPUESTO ADTIVO GASTOS'!C12</f>
        <v>57373</v>
      </c>
      <c r="I102" s="0" t="n">
        <v>0</v>
      </c>
      <c r="J102" s="0" t="n">
        <v>0</v>
      </c>
      <c r="K102" s="388" t="n">
        <f aca="false">+H102</f>
        <v>57373</v>
      </c>
    </row>
    <row r="103" customFormat="false" ht="13.2" hidden="false" customHeight="false" outlineLevel="0" collapsed="false">
      <c r="A103" s="389" t="n">
        <f aca="false">+'DATOS IDENTIFICATIVOS'!$C$9</f>
        <v>2021</v>
      </c>
      <c r="B103" s="387" t="str">
        <f aca="false">CONCATENATE(MID('DATOS IDENTIFICATIVOS'!$C$10,1,2),"0000")</f>
        <v>980000</v>
      </c>
      <c r="D103" s="387" t="s">
        <v>888</v>
      </c>
      <c r="E103" s="389" t="str">
        <f aca="false">VLOOKUP('DATOS IDENTIFICATIVOS'!$A$52,'EMPRESA- PROGRAMA'!$B$2:$C$45,2,FALSE())</f>
        <v>910I</v>
      </c>
      <c r="F103" s="387" t="str">
        <f aca="false">+'EP1 PRESUPUESTO ADTIVO GASTOS'!B13</f>
        <v>11000</v>
      </c>
      <c r="H103" s="388" t="n">
        <f aca="false">+'EP1 PRESUPUESTO ADTIVO GASTOS'!C13</f>
        <v>0</v>
      </c>
      <c r="I103" s="0" t="n">
        <v>0</v>
      </c>
      <c r="J103" s="0" t="n">
        <v>0</v>
      </c>
      <c r="K103" s="388" t="n">
        <f aca="false">+H103</f>
        <v>0</v>
      </c>
    </row>
    <row r="104" customFormat="false" ht="13.2" hidden="false" customHeight="false" outlineLevel="0" collapsed="false">
      <c r="A104" s="389" t="n">
        <f aca="false">+'DATOS IDENTIFICATIVOS'!$C$9</f>
        <v>2021</v>
      </c>
      <c r="B104" s="387" t="str">
        <f aca="false">CONCATENATE(MID('DATOS IDENTIFICATIVOS'!$C$10,1,2),"0000")</f>
        <v>980000</v>
      </c>
      <c r="D104" s="387" t="s">
        <v>888</v>
      </c>
      <c r="E104" s="389" t="str">
        <f aca="false">VLOOKUP('DATOS IDENTIFICATIVOS'!$A$52,'EMPRESA- PROGRAMA'!$B$2:$C$45,2,FALSE())</f>
        <v>910I</v>
      </c>
      <c r="F104" s="387" t="str">
        <f aca="false">+'EP1 PRESUPUESTO ADTIVO GASTOS'!B14</f>
        <v>12000</v>
      </c>
      <c r="H104" s="388" t="n">
        <f aca="false">+'EP1 PRESUPUESTO ADTIVO GASTOS'!C14</f>
        <v>0</v>
      </c>
      <c r="I104" s="0" t="n">
        <v>0</v>
      </c>
      <c r="J104" s="0" t="n">
        <v>0</v>
      </c>
      <c r="K104" s="388" t="n">
        <f aca="false">+H104</f>
        <v>0</v>
      </c>
    </row>
    <row r="105" customFormat="false" ht="13.2" hidden="false" customHeight="false" outlineLevel="0" collapsed="false">
      <c r="A105" s="389" t="n">
        <f aca="false">+'DATOS IDENTIFICATIVOS'!$C$9</f>
        <v>2021</v>
      </c>
      <c r="B105" s="387" t="str">
        <f aca="false">CONCATENATE(MID('DATOS IDENTIFICATIVOS'!$C$10,1,2),"0000")</f>
        <v>980000</v>
      </c>
      <c r="D105" s="387" t="s">
        <v>888</v>
      </c>
      <c r="E105" s="389" t="str">
        <f aca="false">VLOOKUP('DATOS IDENTIFICATIVOS'!$A$52,'EMPRESA- PROGRAMA'!$B$2:$C$45,2,FALSE())</f>
        <v>910I</v>
      </c>
      <c r="F105" s="387" t="str">
        <f aca="false">+'EP1 PRESUPUESTO ADTIVO GASTOS'!B15</f>
        <v>13000</v>
      </c>
      <c r="H105" s="388" t="n">
        <f aca="false">+'EP1 PRESUPUESTO ADTIVO GASTOS'!C15</f>
        <v>1822775</v>
      </c>
      <c r="I105" s="0" t="n">
        <v>0</v>
      </c>
      <c r="J105" s="0" t="n">
        <v>0</v>
      </c>
      <c r="K105" s="388" t="n">
        <f aca="false">+H105</f>
        <v>1822775</v>
      </c>
    </row>
    <row r="106" customFormat="false" ht="13.2" hidden="false" customHeight="false" outlineLevel="0" collapsed="false">
      <c r="A106" s="389" t="n">
        <f aca="false">+'DATOS IDENTIFICATIVOS'!$C$9</f>
        <v>2021</v>
      </c>
      <c r="B106" s="387" t="str">
        <f aca="false">CONCATENATE(MID('DATOS IDENTIFICATIVOS'!$C$10,1,2),"0000")</f>
        <v>980000</v>
      </c>
      <c r="D106" s="387" t="s">
        <v>888</v>
      </c>
      <c r="E106" s="389" t="str">
        <f aca="false">VLOOKUP('DATOS IDENTIFICATIVOS'!$A$52,'EMPRESA- PROGRAMA'!$B$2:$C$45,2,FALSE())</f>
        <v>910I</v>
      </c>
      <c r="F106" s="387" t="str">
        <f aca="false">+'EP1 PRESUPUESTO ADTIVO GASTOS'!B16</f>
        <v>14100</v>
      </c>
      <c r="H106" s="388" t="n">
        <f aca="false">+'EP1 PRESUPUESTO ADTIVO GASTOS'!C16</f>
        <v>2925718</v>
      </c>
      <c r="I106" s="0" t="n">
        <v>0</v>
      </c>
      <c r="J106" s="0" t="n">
        <v>0</v>
      </c>
      <c r="K106" s="388" t="n">
        <f aca="false">+H106</f>
        <v>2925718</v>
      </c>
    </row>
    <row r="107" customFormat="false" ht="13.2" hidden="false" customHeight="false" outlineLevel="0" collapsed="false">
      <c r="A107" s="389" t="n">
        <f aca="false">+'DATOS IDENTIFICATIVOS'!$C$9</f>
        <v>2021</v>
      </c>
      <c r="B107" s="387" t="str">
        <f aca="false">CONCATENATE(MID('DATOS IDENTIFICATIVOS'!$C$10,1,2),"0000")</f>
        <v>980000</v>
      </c>
      <c r="D107" s="387" t="s">
        <v>888</v>
      </c>
      <c r="E107" s="389" t="str">
        <f aca="false">VLOOKUP('DATOS IDENTIFICATIVOS'!$A$52,'EMPRESA- PROGRAMA'!$B$2:$C$45,2,FALSE())</f>
        <v>910I</v>
      </c>
      <c r="F107" s="387" t="str">
        <f aca="false">+'EP1 PRESUPUESTO ADTIVO GASTOS'!B17</f>
        <v>15000</v>
      </c>
      <c r="H107" s="388" t="n">
        <f aca="false">+'EP1 PRESUPUESTO ADTIVO GASTOS'!C17</f>
        <v>74522</v>
      </c>
      <c r="I107" s="0" t="n">
        <v>0</v>
      </c>
      <c r="J107" s="0" t="n">
        <v>0</v>
      </c>
      <c r="K107" s="388" t="n">
        <f aca="false">+H107</f>
        <v>74522</v>
      </c>
    </row>
    <row r="108" customFormat="false" ht="13.2" hidden="false" customHeight="false" outlineLevel="0" collapsed="false">
      <c r="A108" s="389" t="n">
        <f aca="false">+'DATOS IDENTIFICATIVOS'!$C$9</f>
        <v>2021</v>
      </c>
      <c r="B108" s="387" t="str">
        <f aca="false">CONCATENATE(MID('DATOS IDENTIFICATIVOS'!$C$10,1,2),"0000")</f>
        <v>980000</v>
      </c>
      <c r="D108" s="387" t="s">
        <v>888</v>
      </c>
      <c r="E108" s="389" t="str">
        <f aca="false">VLOOKUP('DATOS IDENTIFICATIVOS'!$A$52,'EMPRESA- PROGRAMA'!$B$2:$C$45,2,FALSE())</f>
        <v>910I</v>
      </c>
      <c r="F108" s="387" t="str">
        <f aca="false">+'EP1 PRESUPUESTO ADTIVO GASTOS'!B18</f>
        <v>16000</v>
      </c>
      <c r="H108" s="388" t="n">
        <f aca="false">+'EP1 PRESUPUESTO ADTIVO GASTOS'!C18</f>
        <v>1512703</v>
      </c>
      <c r="I108" s="0" t="n">
        <v>0</v>
      </c>
      <c r="J108" s="0" t="n">
        <v>0</v>
      </c>
      <c r="K108" s="388" t="n">
        <f aca="false">+H108</f>
        <v>1512703</v>
      </c>
    </row>
    <row r="109" customFormat="false" ht="13.2" hidden="false" customHeight="false" outlineLevel="0" collapsed="false">
      <c r="A109" s="389" t="n">
        <f aca="false">+'DATOS IDENTIFICATIVOS'!$C$9</f>
        <v>2021</v>
      </c>
      <c r="B109" s="387" t="str">
        <f aca="false">CONCATENATE(MID('DATOS IDENTIFICATIVOS'!$C$10,1,2),"0000")</f>
        <v>980000</v>
      </c>
      <c r="D109" s="387" t="s">
        <v>888</v>
      </c>
      <c r="E109" s="389" t="str">
        <f aca="false">VLOOKUP('DATOS IDENTIFICATIVOS'!$A$52,'EMPRESA- PROGRAMA'!$B$2:$C$45,2,FALSE())</f>
        <v>910I</v>
      </c>
      <c r="F109" s="387" t="str">
        <f aca="false">+'EP1 PRESUPUESTO ADTIVO GASTOS'!B19</f>
        <v>17000</v>
      </c>
      <c r="H109" s="388" t="n">
        <f aca="false">+'EP1 PRESUPUESTO ADTIVO GASTOS'!C19</f>
        <v>0</v>
      </c>
      <c r="I109" s="0" t="n">
        <v>0</v>
      </c>
      <c r="J109" s="0" t="n">
        <v>0</v>
      </c>
      <c r="K109" s="388" t="n">
        <f aca="false">+H109</f>
        <v>0</v>
      </c>
    </row>
    <row r="110" customFormat="false" ht="13.2" hidden="false" customHeight="false" outlineLevel="0" collapsed="false">
      <c r="A110" s="389" t="n">
        <f aca="false">+'DATOS IDENTIFICATIVOS'!$C$9</f>
        <v>2021</v>
      </c>
      <c r="B110" s="387" t="str">
        <f aca="false">CONCATENATE(MID('DATOS IDENTIFICATIVOS'!$C$10,1,2),"0000")</f>
        <v>980000</v>
      </c>
      <c r="D110" s="387" t="s">
        <v>888</v>
      </c>
      <c r="E110" s="389" t="str">
        <f aca="false">VLOOKUP('DATOS IDENTIFICATIVOS'!$A$52,'EMPRESA- PROGRAMA'!$B$2:$C$45,2,FALSE())</f>
        <v>910I</v>
      </c>
      <c r="F110" s="387" t="n">
        <f aca="false">+'EP1 PRESUPUESTO ADTIVO GASTOS'!B20</f>
        <v>18000</v>
      </c>
      <c r="H110" s="388" t="n">
        <f aca="false">+'EP1 PRESUPUESTO ADTIVO GASTOS'!C20</f>
        <v>0</v>
      </c>
      <c r="I110" s="0" t="n">
        <v>0</v>
      </c>
      <c r="J110" s="0" t="n">
        <v>0</v>
      </c>
      <c r="K110" s="388" t="n">
        <f aca="false">+H110</f>
        <v>0</v>
      </c>
    </row>
    <row r="111" customFormat="false" ht="13.2" hidden="false" customHeight="false" outlineLevel="0" collapsed="false">
      <c r="A111" s="389" t="n">
        <f aca="false">+'DATOS IDENTIFICATIVOS'!$C$9</f>
        <v>2021</v>
      </c>
      <c r="B111" s="387" t="str">
        <f aca="false">CONCATENATE(MID('DATOS IDENTIFICATIVOS'!$C$10,1,2),"0000")</f>
        <v>980000</v>
      </c>
      <c r="D111" s="387" t="s">
        <v>888</v>
      </c>
      <c r="E111" s="389" t="str">
        <f aca="false">VLOOKUP('DATOS IDENTIFICATIVOS'!$A$52,'EMPRESA- PROGRAMA'!$B$2:$C$45,2,FALSE())</f>
        <v>910I</v>
      </c>
      <c r="F111" s="387" t="str">
        <f aca="false">+'EP1 PRESUPUESTO ADTIVO GASTOS'!B22</f>
        <v>20000</v>
      </c>
      <c r="H111" s="388" t="n">
        <f aca="false">+'EP1 PRESUPUESTO ADTIVO GASTOS'!C22</f>
        <v>16773</v>
      </c>
      <c r="I111" s="0" t="n">
        <v>0</v>
      </c>
      <c r="J111" s="0" t="n">
        <v>0</v>
      </c>
      <c r="K111" s="388" t="n">
        <f aca="false">+H111</f>
        <v>16773</v>
      </c>
    </row>
    <row r="112" customFormat="false" ht="13.2" hidden="false" customHeight="false" outlineLevel="0" collapsed="false">
      <c r="A112" s="389" t="n">
        <f aca="false">+'DATOS IDENTIFICATIVOS'!$C$9</f>
        <v>2021</v>
      </c>
      <c r="B112" s="387" t="str">
        <f aca="false">CONCATENATE(MID('DATOS IDENTIFICATIVOS'!$C$10,1,2),"0000")</f>
        <v>980000</v>
      </c>
      <c r="D112" s="387" t="s">
        <v>888</v>
      </c>
      <c r="E112" s="389" t="str">
        <f aca="false">VLOOKUP('DATOS IDENTIFICATIVOS'!$A$52,'EMPRESA- PROGRAMA'!$B$2:$C$45,2,FALSE())</f>
        <v>910I</v>
      </c>
      <c r="F112" s="387" t="str">
        <f aca="false">+'EP1 PRESUPUESTO ADTIVO GASTOS'!B23</f>
        <v>21000</v>
      </c>
      <c r="H112" s="388" t="n">
        <f aca="false">+'EP1 PRESUPUESTO ADTIVO GASTOS'!C23</f>
        <v>102664</v>
      </c>
      <c r="I112" s="0" t="n">
        <v>0</v>
      </c>
      <c r="J112" s="0" t="n">
        <v>0</v>
      </c>
      <c r="K112" s="388" t="n">
        <f aca="false">+H112</f>
        <v>102664</v>
      </c>
    </row>
    <row r="113" customFormat="false" ht="13.2" hidden="false" customHeight="false" outlineLevel="0" collapsed="false">
      <c r="A113" s="389" t="n">
        <f aca="false">+'DATOS IDENTIFICATIVOS'!$C$9</f>
        <v>2021</v>
      </c>
      <c r="B113" s="387" t="str">
        <f aca="false">CONCATENATE(MID('DATOS IDENTIFICATIVOS'!$C$10,1,2),"0000")</f>
        <v>980000</v>
      </c>
      <c r="D113" s="387" t="s">
        <v>888</v>
      </c>
      <c r="E113" s="389" t="str">
        <f aca="false">VLOOKUP('DATOS IDENTIFICATIVOS'!$A$52,'EMPRESA- PROGRAMA'!$B$2:$C$45,2,FALSE())</f>
        <v>910I</v>
      </c>
      <c r="F113" s="387" t="str">
        <f aca="false">+'EP1 PRESUPUESTO ADTIVO GASTOS'!B24</f>
        <v>22000</v>
      </c>
      <c r="H113" s="388" t="n">
        <f aca="false">+'EP1 PRESUPUESTO ADTIVO GASTOS'!C24</f>
        <v>2972528</v>
      </c>
      <c r="I113" s="0" t="n">
        <v>0</v>
      </c>
      <c r="J113" s="0" t="n">
        <v>0</v>
      </c>
      <c r="K113" s="388" t="n">
        <f aca="false">+H113</f>
        <v>2972528</v>
      </c>
    </row>
    <row r="114" customFormat="false" ht="13.2" hidden="false" customHeight="false" outlineLevel="0" collapsed="false">
      <c r="A114" s="389" t="n">
        <f aca="false">+'DATOS IDENTIFICATIVOS'!$C$9</f>
        <v>2021</v>
      </c>
      <c r="B114" s="387" t="str">
        <f aca="false">CONCATENATE(MID('DATOS IDENTIFICATIVOS'!$C$10,1,2),"0000")</f>
        <v>980000</v>
      </c>
      <c r="D114" s="387" t="s">
        <v>888</v>
      </c>
      <c r="E114" s="389" t="str">
        <f aca="false">VLOOKUP('DATOS IDENTIFICATIVOS'!$A$52,'EMPRESA- PROGRAMA'!$B$2:$C$45,2,FALSE())</f>
        <v>910I</v>
      </c>
      <c r="F114" s="387" t="str">
        <f aca="false">+'EP1 PRESUPUESTO ADTIVO GASTOS'!B25</f>
        <v>23000</v>
      </c>
      <c r="H114" s="388" t="n">
        <f aca="false">+'EP1 PRESUPUESTO ADTIVO GASTOS'!C25</f>
        <v>54538</v>
      </c>
      <c r="I114" s="0" t="n">
        <v>0</v>
      </c>
      <c r="J114" s="0" t="n">
        <v>0</v>
      </c>
      <c r="K114" s="388" t="n">
        <f aca="false">+H114</f>
        <v>54538</v>
      </c>
    </row>
    <row r="115" customFormat="false" ht="13.2" hidden="false" customHeight="false" outlineLevel="0" collapsed="false">
      <c r="A115" s="389" t="n">
        <f aca="false">+'DATOS IDENTIFICATIVOS'!$C$9</f>
        <v>2021</v>
      </c>
      <c r="B115" s="387" t="str">
        <f aca="false">CONCATENATE(MID('DATOS IDENTIFICATIVOS'!$C$10,1,2),"0000")</f>
        <v>980000</v>
      </c>
      <c r="D115" s="387" t="s">
        <v>888</v>
      </c>
      <c r="E115" s="389" t="str">
        <f aca="false">VLOOKUP('DATOS IDENTIFICATIVOS'!$A$52,'EMPRESA- PROGRAMA'!$B$2:$C$45,2,FALSE())</f>
        <v>910I</v>
      </c>
      <c r="F115" s="387" t="str">
        <f aca="false">+'EP1 PRESUPUESTO ADTIVO GASTOS'!B26</f>
        <v>24000</v>
      </c>
      <c r="H115" s="388" t="n">
        <f aca="false">+'EP1 PRESUPUESTO ADTIVO GASTOS'!C26</f>
        <v>0</v>
      </c>
      <c r="I115" s="0" t="n">
        <v>0</v>
      </c>
      <c r="J115" s="0" t="n">
        <v>0</v>
      </c>
      <c r="K115" s="388" t="n">
        <f aca="false">+H115</f>
        <v>0</v>
      </c>
    </row>
    <row r="116" customFormat="false" ht="13.2" hidden="false" customHeight="false" outlineLevel="0" collapsed="false">
      <c r="A116" s="389" t="n">
        <f aca="false">+'DATOS IDENTIFICATIVOS'!$C$9</f>
        <v>2021</v>
      </c>
      <c r="B116" s="387" t="str">
        <f aca="false">CONCATENATE(MID('DATOS IDENTIFICATIVOS'!$C$10,1,2),"0000")</f>
        <v>980000</v>
      </c>
      <c r="D116" s="387" t="s">
        <v>888</v>
      </c>
      <c r="E116" s="389" t="str">
        <f aca="false">VLOOKUP('DATOS IDENTIFICATIVOS'!$A$52,'EMPRESA- PROGRAMA'!$B$2:$C$45,2,FALSE())</f>
        <v>910I</v>
      </c>
      <c r="F116" s="387" t="str">
        <f aca="false">+'EP1 PRESUPUESTO ADTIVO GASTOS'!B27</f>
        <v>25000</v>
      </c>
      <c r="H116" s="388" t="n">
        <f aca="false">+'EP1 PRESUPUESTO ADTIVO GASTOS'!C27</f>
        <v>0</v>
      </c>
      <c r="I116" s="0" t="n">
        <v>0</v>
      </c>
      <c r="J116" s="0" t="n">
        <v>0</v>
      </c>
      <c r="K116" s="388" t="n">
        <f aca="false">+H116</f>
        <v>0</v>
      </c>
    </row>
    <row r="117" customFormat="false" ht="13.2" hidden="false" customHeight="false" outlineLevel="0" collapsed="false">
      <c r="A117" s="389" t="n">
        <f aca="false">+'DATOS IDENTIFICATIVOS'!$C$9</f>
        <v>2021</v>
      </c>
      <c r="B117" s="387" t="str">
        <f aca="false">CONCATENATE(MID('DATOS IDENTIFICATIVOS'!$C$10,1,2),"0000")</f>
        <v>980000</v>
      </c>
      <c r="D117" s="387" t="s">
        <v>888</v>
      </c>
      <c r="E117" s="389" t="str">
        <f aca="false">VLOOKUP('DATOS IDENTIFICATIVOS'!$A$52,'EMPRESA- PROGRAMA'!$B$2:$C$45,2,FALSE())</f>
        <v>910I</v>
      </c>
      <c r="F117" s="387" t="str">
        <f aca="false">+'EP1 PRESUPUESTO ADTIVO GASTOS'!B28</f>
        <v>26000</v>
      </c>
      <c r="H117" s="388" t="n">
        <f aca="false">+'EP1 PRESUPUESTO ADTIVO GASTOS'!C28</f>
        <v>0</v>
      </c>
      <c r="I117" s="0" t="n">
        <v>0</v>
      </c>
      <c r="J117" s="0" t="n">
        <v>0</v>
      </c>
      <c r="K117" s="388" t="n">
        <f aca="false">+H117</f>
        <v>0</v>
      </c>
    </row>
    <row r="118" customFormat="false" ht="13.2" hidden="false" customHeight="false" outlineLevel="0" collapsed="false">
      <c r="A118" s="389" t="n">
        <f aca="false">+'DATOS IDENTIFICATIVOS'!$C$9</f>
        <v>2021</v>
      </c>
      <c r="B118" s="387" t="str">
        <f aca="false">CONCATENATE(MID('DATOS IDENTIFICATIVOS'!$C$10,1,2),"0000")</f>
        <v>980000</v>
      </c>
      <c r="D118" s="387" t="s">
        <v>888</v>
      </c>
      <c r="E118" s="389" t="str">
        <f aca="false">VLOOKUP('DATOS IDENTIFICATIVOS'!$A$52,'EMPRESA- PROGRAMA'!$B$2:$C$45,2,FALSE())</f>
        <v>910I</v>
      </c>
      <c r="F118" s="387" t="str">
        <f aca="false">+'EP1 PRESUPUESTO ADTIVO GASTOS'!B29</f>
        <v>27000</v>
      </c>
      <c r="H118" s="388" t="n">
        <f aca="false">+'EP1 PRESUPUESTO ADTIVO GASTOS'!C29</f>
        <v>0</v>
      </c>
      <c r="I118" s="0" t="n">
        <v>0</v>
      </c>
      <c r="J118" s="0" t="n">
        <v>0</v>
      </c>
      <c r="K118" s="388" t="n">
        <f aca="false">+H118</f>
        <v>0</v>
      </c>
    </row>
    <row r="119" customFormat="false" ht="13.2" hidden="false" customHeight="false" outlineLevel="0" collapsed="false">
      <c r="A119" s="389" t="n">
        <f aca="false">+'DATOS IDENTIFICATIVOS'!$C$9</f>
        <v>2021</v>
      </c>
      <c r="B119" s="387" t="str">
        <f aca="false">CONCATENATE(MID('DATOS IDENTIFICATIVOS'!$C$10,1,2),"0000")</f>
        <v>980000</v>
      </c>
      <c r="D119" s="387" t="s">
        <v>888</v>
      </c>
      <c r="E119" s="389" t="str">
        <f aca="false">VLOOKUP('DATOS IDENTIFICATIVOS'!$A$52,'EMPRESA- PROGRAMA'!$B$2:$C$45,2,FALSE())</f>
        <v>910I</v>
      </c>
      <c r="F119" s="387" t="str">
        <f aca="false">+'EP1 PRESUPUESTO ADTIVO GASTOS'!B31</f>
        <v>30000</v>
      </c>
      <c r="H119" s="388" t="n">
        <f aca="false">+'EP1 PRESUPUESTO ADTIVO GASTOS'!C31</f>
        <v>0</v>
      </c>
      <c r="I119" s="0" t="n">
        <v>0</v>
      </c>
      <c r="J119" s="0" t="n">
        <v>0</v>
      </c>
      <c r="K119" s="388" t="n">
        <f aca="false">+H119</f>
        <v>0</v>
      </c>
    </row>
    <row r="120" customFormat="false" ht="13.2" hidden="false" customHeight="false" outlineLevel="0" collapsed="false">
      <c r="A120" s="389" t="n">
        <f aca="false">+'DATOS IDENTIFICATIVOS'!$C$9</f>
        <v>2021</v>
      </c>
      <c r="B120" s="387" t="str">
        <f aca="false">CONCATENATE(MID('DATOS IDENTIFICATIVOS'!$C$10,1,2),"0000")</f>
        <v>980000</v>
      </c>
      <c r="D120" s="387" t="s">
        <v>888</v>
      </c>
      <c r="E120" s="389" t="str">
        <f aca="false">VLOOKUP('DATOS IDENTIFICATIVOS'!$A$52,'EMPRESA- PROGRAMA'!$B$2:$C$45,2,FALSE())</f>
        <v>910I</v>
      </c>
      <c r="F120" s="387" t="str">
        <f aca="false">+'EP1 PRESUPUESTO ADTIVO GASTOS'!B32</f>
        <v>31000</v>
      </c>
      <c r="H120" s="388" t="n">
        <f aca="false">+'EP1 PRESUPUESTO ADTIVO GASTOS'!C32</f>
        <v>408370</v>
      </c>
      <c r="I120" s="0" t="n">
        <v>0</v>
      </c>
      <c r="J120" s="0" t="n">
        <v>0</v>
      </c>
      <c r="K120" s="388" t="n">
        <f aca="false">+H120</f>
        <v>408370</v>
      </c>
    </row>
    <row r="121" customFormat="false" ht="13.2" hidden="false" customHeight="false" outlineLevel="0" collapsed="false">
      <c r="A121" s="389" t="n">
        <f aca="false">+'DATOS IDENTIFICATIVOS'!$C$9</f>
        <v>2021</v>
      </c>
      <c r="B121" s="387" t="str">
        <f aca="false">CONCATENATE(MID('DATOS IDENTIFICATIVOS'!$C$10,1,2),"0000")</f>
        <v>980000</v>
      </c>
      <c r="D121" s="387" t="s">
        <v>888</v>
      </c>
      <c r="E121" s="389" t="str">
        <f aca="false">VLOOKUP('DATOS IDENTIFICATIVOS'!$A$52,'EMPRESA- PROGRAMA'!$B$2:$C$45,2,FALSE())</f>
        <v>910I</v>
      </c>
      <c r="F121" s="387" t="str">
        <f aca="false">+'EP1 PRESUPUESTO ADTIVO GASTOS'!B33</f>
        <v>32000</v>
      </c>
      <c r="H121" s="388" t="n">
        <f aca="false">+'EP1 PRESUPUESTO ADTIVO GASTOS'!C33</f>
        <v>0</v>
      </c>
      <c r="I121" s="0" t="n">
        <v>0</v>
      </c>
      <c r="J121" s="0" t="n">
        <v>0</v>
      </c>
      <c r="K121" s="388" t="n">
        <f aca="false">+H121</f>
        <v>0</v>
      </c>
    </row>
    <row r="122" customFormat="false" ht="13.2" hidden="false" customHeight="false" outlineLevel="0" collapsed="false">
      <c r="A122" s="389" t="n">
        <f aca="false">+'DATOS IDENTIFICATIVOS'!$C$9</f>
        <v>2021</v>
      </c>
      <c r="B122" s="387" t="str">
        <f aca="false">CONCATENATE(MID('DATOS IDENTIFICATIVOS'!$C$10,1,2),"0000")</f>
        <v>980000</v>
      </c>
      <c r="D122" s="387" t="s">
        <v>888</v>
      </c>
      <c r="E122" s="389" t="str">
        <f aca="false">VLOOKUP('DATOS IDENTIFICATIVOS'!$A$52,'EMPRESA- PROGRAMA'!$B$2:$C$45,2,FALSE())</f>
        <v>910I</v>
      </c>
      <c r="F122" s="387" t="str">
        <f aca="false">+'EP1 PRESUPUESTO ADTIVO GASTOS'!B34</f>
        <v>33000</v>
      </c>
      <c r="H122" s="388" t="n">
        <f aca="false">+'EP1 PRESUPUESTO ADTIVO GASTOS'!C34</f>
        <v>0</v>
      </c>
      <c r="I122" s="0" t="n">
        <v>0</v>
      </c>
      <c r="J122" s="0" t="n">
        <v>0</v>
      </c>
      <c r="K122" s="388" t="n">
        <f aca="false">+H122</f>
        <v>0</v>
      </c>
    </row>
    <row r="123" customFormat="false" ht="13.2" hidden="false" customHeight="false" outlineLevel="0" collapsed="false">
      <c r="A123" s="389" t="n">
        <f aca="false">+'DATOS IDENTIFICATIVOS'!$C$9</f>
        <v>2021</v>
      </c>
      <c r="B123" s="387" t="str">
        <f aca="false">CONCATENATE(MID('DATOS IDENTIFICATIVOS'!$C$10,1,2),"0000")</f>
        <v>980000</v>
      </c>
      <c r="D123" s="387" t="s">
        <v>888</v>
      </c>
      <c r="E123" s="389" t="str">
        <f aca="false">VLOOKUP('DATOS IDENTIFICATIVOS'!$A$52,'EMPRESA- PROGRAMA'!$B$2:$C$45,2,FALSE())</f>
        <v>910I</v>
      </c>
      <c r="F123" s="387" t="str">
        <f aca="false">+'EP1 PRESUPUESTO ADTIVO GASTOS'!B35</f>
        <v>34000</v>
      </c>
      <c r="H123" s="388" t="n">
        <f aca="false">+'EP1 PRESUPUESTO ADTIVO GASTOS'!C35</f>
        <v>0</v>
      </c>
      <c r="I123" s="0" t="n">
        <v>0</v>
      </c>
      <c r="J123" s="0" t="n">
        <v>0</v>
      </c>
      <c r="K123" s="388" t="n">
        <f aca="false">+H123</f>
        <v>0</v>
      </c>
    </row>
    <row r="124" customFormat="false" ht="13.2" hidden="false" customHeight="false" outlineLevel="0" collapsed="false">
      <c r="A124" s="389" t="n">
        <f aca="false">+'DATOS IDENTIFICATIVOS'!$C$9</f>
        <v>2021</v>
      </c>
      <c r="B124" s="387" t="str">
        <f aca="false">CONCATENATE(MID('DATOS IDENTIFICATIVOS'!$C$10,1,2),"0000")</f>
        <v>980000</v>
      </c>
      <c r="D124" s="387" t="s">
        <v>888</v>
      </c>
      <c r="E124" s="389" t="str">
        <f aca="false">VLOOKUP('DATOS IDENTIFICATIVOS'!$A$52,'EMPRESA- PROGRAMA'!$B$2:$C$45,2,FALSE())</f>
        <v>910I</v>
      </c>
      <c r="F124" s="387" t="str">
        <f aca="false">+'EP1 PRESUPUESTO ADTIVO GASTOS'!B36</f>
        <v>35000</v>
      </c>
      <c r="H124" s="388" t="n">
        <f aca="false">+'EP1 PRESUPUESTO ADTIVO GASTOS'!C36</f>
        <v>0</v>
      </c>
      <c r="I124" s="0" t="n">
        <v>0</v>
      </c>
      <c r="J124" s="0" t="n">
        <v>0</v>
      </c>
      <c r="K124" s="388" t="n">
        <f aca="false">+H124</f>
        <v>0</v>
      </c>
    </row>
    <row r="125" customFormat="false" ht="13.2" hidden="false" customHeight="false" outlineLevel="0" collapsed="false">
      <c r="A125" s="389" t="n">
        <f aca="false">+'DATOS IDENTIFICATIVOS'!$C$9</f>
        <v>2021</v>
      </c>
      <c r="B125" s="387" t="str">
        <f aca="false">CONCATENATE(MID('DATOS IDENTIFICATIVOS'!$C$10,1,2),"0000")</f>
        <v>980000</v>
      </c>
      <c r="D125" s="387" t="s">
        <v>888</v>
      </c>
      <c r="E125" s="389" t="str">
        <f aca="false">VLOOKUP('DATOS IDENTIFICATIVOS'!$A$52,'EMPRESA- PROGRAMA'!$B$2:$C$45,2,FALSE())</f>
        <v>910I</v>
      </c>
      <c r="F125" s="387" t="str">
        <f aca="false">+'EP1 PRESUPUESTO ADTIVO GASTOS'!B51</f>
        <v>60000</v>
      </c>
      <c r="H125" s="388" t="n">
        <f aca="false">+'EP1 PRESUPUESTO ADTIVO GASTOS'!C51</f>
        <v>0</v>
      </c>
      <c r="I125" s="0" t="n">
        <v>0</v>
      </c>
      <c r="J125" s="0" t="n">
        <v>0</v>
      </c>
      <c r="K125" s="388" t="n">
        <f aca="false">+H125</f>
        <v>0</v>
      </c>
    </row>
    <row r="126" customFormat="false" ht="13.2" hidden="false" customHeight="false" outlineLevel="0" collapsed="false">
      <c r="A126" s="389" t="n">
        <f aca="false">+'DATOS IDENTIFICATIVOS'!$C$9</f>
        <v>2021</v>
      </c>
      <c r="B126" s="387" t="str">
        <f aca="false">CONCATENATE(MID('DATOS IDENTIFICATIVOS'!$C$10,1,2),"0000")</f>
        <v>980000</v>
      </c>
      <c r="D126" s="387" t="s">
        <v>888</v>
      </c>
      <c r="E126" s="389" t="str">
        <f aca="false">VLOOKUP('DATOS IDENTIFICATIVOS'!$A$52,'EMPRESA- PROGRAMA'!$B$2:$C$45,2,FALSE())</f>
        <v>910I</v>
      </c>
      <c r="F126" s="387" t="str">
        <f aca="false">+'EP1 PRESUPUESTO ADTIVO GASTOS'!B52</f>
        <v>61000</v>
      </c>
      <c r="H126" s="388" t="n">
        <f aca="false">+'EP1 PRESUPUESTO ADTIVO GASTOS'!C52</f>
        <v>0</v>
      </c>
      <c r="I126" s="0" t="n">
        <v>0</v>
      </c>
      <c r="J126" s="0" t="n">
        <v>0</v>
      </c>
      <c r="K126" s="388" t="n">
        <f aca="false">+H126</f>
        <v>0</v>
      </c>
    </row>
    <row r="127" customFormat="false" ht="13.2" hidden="false" customHeight="false" outlineLevel="0" collapsed="false">
      <c r="A127" s="389" t="n">
        <f aca="false">+'DATOS IDENTIFICATIVOS'!$C$9</f>
        <v>2021</v>
      </c>
      <c r="B127" s="387" t="str">
        <f aca="false">CONCATENATE(MID('DATOS IDENTIFICATIVOS'!$C$10,1,2),"0000")</f>
        <v>980000</v>
      </c>
      <c r="D127" s="387" t="s">
        <v>888</v>
      </c>
      <c r="E127" s="389" t="str">
        <f aca="false">VLOOKUP('DATOS IDENTIFICATIVOS'!$A$52,'EMPRESA- PROGRAMA'!$B$2:$C$45,2,FALSE())</f>
        <v>910I</v>
      </c>
      <c r="F127" s="387" t="str">
        <f aca="false">+'EP1 PRESUPUESTO ADTIVO GASTOS'!B53</f>
        <v>62000</v>
      </c>
      <c r="H127" s="388" t="n">
        <f aca="false">+'EP1 PRESUPUESTO ADTIVO GASTOS'!C53</f>
        <v>0</v>
      </c>
      <c r="I127" s="0" t="n">
        <v>0</v>
      </c>
      <c r="J127" s="0" t="n">
        <v>0</v>
      </c>
      <c r="K127" s="388" t="n">
        <f aca="false">+H127</f>
        <v>0</v>
      </c>
    </row>
    <row r="128" customFormat="false" ht="13.2" hidden="false" customHeight="false" outlineLevel="0" collapsed="false">
      <c r="A128" s="389" t="n">
        <f aca="false">+'DATOS IDENTIFICATIVOS'!$C$9</f>
        <v>2021</v>
      </c>
      <c r="B128" s="387" t="str">
        <f aca="false">CONCATENATE(MID('DATOS IDENTIFICATIVOS'!$C$10,1,2),"0000")</f>
        <v>980000</v>
      </c>
      <c r="D128" s="387" t="s">
        <v>888</v>
      </c>
      <c r="E128" s="389" t="str">
        <f aca="false">VLOOKUP('DATOS IDENTIFICATIVOS'!$A$52,'EMPRESA- PROGRAMA'!$B$2:$C$45,2,FALSE())</f>
        <v>910I</v>
      </c>
      <c r="F128" s="387" t="str">
        <f aca="false">+'EP1 PRESUPUESTO ADTIVO GASTOS'!B54</f>
        <v>63000</v>
      </c>
      <c r="H128" s="388" t="n">
        <f aca="false">+'EP1 PRESUPUESTO ADTIVO GASTOS'!C54</f>
        <v>0</v>
      </c>
      <c r="I128" s="0" t="n">
        <v>0</v>
      </c>
      <c r="J128" s="0" t="n">
        <v>0</v>
      </c>
      <c r="K128" s="388" t="n">
        <f aca="false">+H128</f>
        <v>0</v>
      </c>
    </row>
    <row r="129" customFormat="false" ht="13.2" hidden="false" customHeight="false" outlineLevel="0" collapsed="false">
      <c r="A129" s="389" t="n">
        <f aca="false">+'DATOS IDENTIFICATIVOS'!$C$9</f>
        <v>2021</v>
      </c>
      <c r="B129" s="387" t="str">
        <f aca="false">CONCATENATE(MID('DATOS IDENTIFICATIVOS'!$C$10,1,2),"0000")</f>
        <v>980000</v>
      </c>
      <c r="D129" s="387" t="s">
        <v>888</v>
      </c>
      <c r="E129" s="389" t="str">
        <f aca="false">VLOOKUP('DATOS IDENTIFICATIVOS'!$A$52,'EMPRESA- PROGRAMA'!$B$2:$C$45,2,FALSE())</f>
        <v>910I</v>
      </c>
      <c r="F129" s="387" t="str">
        <f aca="false">+'EP1 PRESUPUESTO ADTIVO GASTOS'!B55</f>
        <v>64000</v>
      </c>
      <c r="H129" s="388" t="n">
        <f aca="false">+'EP1 PRESUPUESTO ADTIVO GASTOS'!C55</f>
        <v>0</v>
      </c>
      <c r="I129" s="0" t="n">
        <v>0</v>
      </c>
      <c r="J129" s="0" t="n">
        <v>0</v>
      </c>
      <c r="K129" s="388" t="n">
        <f aca="false">+H129</f>
        <v>0</v>
      </c>
    </row>
    <row r="130" customFormat="false" ht="13.2" hidden="false" customHeight="false" outlineLevel="0" collapsed="false">
      <c r="A130" s="389" t="n">
        <f aca="false">+'DATOS IDENTIFICATIVOS'!$C$9</f>
        <v>2021</v>
      </c>
      <c r="B130" s="387" t="str">
        <f aca="false">CONCATENATE(MID('DATOS IDENTIFICATIVOS'!$C$10,1,2),"0000")</f>
        <v>980000</v>
      </c>
      <c r="D130" s="387" t="s">
        <v>888</v>
      </c>
      <c r="E130" s="389" t="str">
        <f aca="false">VLOOKUP('DATOS IDENTIFICATIVOS'!$A$52,'EMPRESA- PROGRAMA'!$B$2:$C$45,2,FALSE())</f>
        <v>910I</v>
      </c>
      <c r="F130" s="387" t="str">
        <f aca="false">+'EP1 PRESUPUESTO ADTIVO GASTOS'!B56</f>
        <v>65000</v>
      </c>
      <c r="H130" s="388" t="n">
        <f aca="false">+'EP1 PRESUPUESTO ADTIVO GASTOS'!C56</f>
        <v>1511127</v>
      </c>
      <c r="I130" s="0" t="n">
        <v>0</v>
      </c>
      <c r="J130" s="0" t="n">
        <v>0</v>
      </c>
      <c r="K130" s="388" t="n">
        <f aca="false">+H130</f>
        <v>1511127</v>
      </c>
    </row>
    <row r="131" customFormat="false" ht="13.2" hidden="false" customHeight="false" outlineLevel="0" collapsed="false">
      <c r="A131" s="389" t="n">
        <f aca="false">+'DATOS IDENTIFICATIVOS'!$C$9</f>
        <v>2021</v>
      </c>
      <c r="B131" s="387" t="str">
        <f aca="false">CONCATENATE(MID('DATOS IDENTIFICATIVOS'!$C$10,1,2),"0000")</f>
        <v>980000</v>
      </c>
      <c r="D131" s="387" t="s">
        <v>888</v>
      </c>
      <c r="E131" s="389" t="str">
        <f aca="false">VLOOKUP('DATOS IDENTIFICATIVOS'!$A$52,'EMPRESA- PROGRAMA'!$B$2:$C$45,2,FALSE())</f>
        <v>910I</v>
      </c>
      <c r="F131" s="387" t="str">
        <f aca="false">+'EP1 PRESUPUESTO ADTIVO GASTOS'!B57</f>
        <v>66000</v>
      </c>
      <c r="H131" s="388" t="n">
        <f aca="false">+'EP1 PRESUPUESTO ADTIVO GASTOS'!C57</f>
        <v>0</v>
      </c>
      <c r="I131" s="0" t="n">
        <v>0</v>
      </c>
      <c r="J131" s="0" t="n">
        <v>0</v>
      </c>
      <c r="K131" s="388" t="n">
        <f aca="false">+H131</f>
        <v>0</v>
      </c>
    </row>
    <row r="132" customFormat="false" ht="13.2" hidden="false" customHeight="false" outlineLevel="0" collapsed="false">
      <c r="A132" s="389" t="n">
        <f aca="false">+'DATOS IDENTIFICATIVOS'!$C$9</f>
        <v>2021</v>
      </c>
      <c r="B132" s="387" t="str">
        <f aca="false">CONCATENATE(MID('DATOS IDENTIFICATIVOS'!$C$10,1,2),"0000")</f>
        <v>980000</v>
      </c>
      <c r="D132" s="387" t="s">
        <v>888</v>
      </c>
      <c r="E132" s="389" t="str">
        <f aca="false">VLOOKUP('DATOS IDENTIFICATIVOS'!$A$52,'EMPRESA- PROGRAMA'!$B$2:$C$45,2,FALSE())</f>
        <v>910I</v>
      </c>
      <c r="F132" s="387" t="str">
        <f aca="false">+'EP1 PRESUPUESTO ADTIVO GASTOS'!B58</f>
        <v>67000</v>
      </c>
      <c r="H132" s="388" t="n">
        <f aca="false">+'EP1 PRESUPUESTO ADTIVO GASTOS'!C58</f>
        <v>0</v>
      </c>
      <c r="I132" s="0" t="n">
        <v>0</v>
      </c>
      <c r="J132" s="0" t="n">
        <v>0</v>
      </c>
      <c r="K132" s="388" t="n">
        <f aca="false">+H132</f>
        <v>0</v>
      </c>
    </row>
    <row r="133" customFormat="false" ht="13.2" hidden="false" customHeight="false" outlineLevel="0" collapsed="false">
      <c r="A133" s="389" t="n">
        <f aca="false">+'DATOS IDENTIFICATIVOS'!$C$9</f>
        <v>2021</v>
      </c>
      <c r="B133" s="387" t="str">
        <f aca="false">CONCATENATE(MID('DATOS IDENTIFICATIVOS'!$C$10,1,2),"0000")</f>
        <v>980000</v>
      </c>
      <c r="D133" s="387" t="s">
        <v>888</v>
      </c>
      <c r="E133" s="389" t="str">
        <f aca="false">VLOOKUP('DATOS IDENTIFICATIVOS'!$A$52,'EMPRESA- PROGRAMA'!$B$2:$C$45,2,FALSE())</f>
        <v>910I</v>
      </c>
      <c r="F133" s="387" t="str">
        <f aca="false">+'EP1 PRESUPUESTO ADTIVO GASTOS'!B59</f>
        <v>68000</v>
      </c>
      <c r="H133" s="388" t="n">
        <f aca="false">+'EP1 PRESUPUESTO ADTIVO GASTOS'!C59</f>
        <v>0</v>
      </c>
      <c r="I133" s="0" t="n">
        <v>0</v>
      </c>
      <c r="J133" s="0" t="n">
        <v>0</v>
      </c>
      <c r="K133" s="388" t="n">
        <f aca="false">+H133</f>
        <v>0</v>
      </c>
    </row>
    <row r="134" customFormat="false" ht="13.2" hidden="false" customHeight="false" outlineLevel="0" collapsed="false">
      <c r="A134" s="389" t="n">
        <f aca="false">+'DATOS IDENTIFICATIVOS'!$C$9</f>
        <v>2021</v>
      </c>
      <c r="B134" s="387" t="str">
        <f aca="false">CONCATENATE(MID('DATOS IDENTIFICATIVOS'!$C$10,1,2),"0000")</f>
        <v>980000</v>
      </c>
      <c r="D134" s="387" t="s">
        <v>888</v>
      </c>
      <c r="E134" s="389" t="str">
        <f aca="false">VLOOKUP('DATOS IDENTIFICATIVOS'!$A$52,'EMPRESA- PROGRAMA'!$B$2:$C$45,2,FALSE())</f>
        <v>910I</v>
      </c>
      <c r="F134" s="387" t="str">
        <f aca="false">+'EP1 PRESUPUESTO ADTIVO GASTOS'!B75</f>
        <v>80000</v>
      </c>
      <c r="H134" s="388" t="n">
        <f aca="false">+'EP1 PRESUPUESTO ADTIVO GASTOS'!C75</f>
        <v>0</v>
      </c>
      <c r="I134" s="0" t="n">
        <v>0</v>
      </c>
      <c r="J134" s="0" t="n">
        <v>0</v>
      </c>
      <c r="K134" s="388" t="n">
        <f aca="false">+H134</f>
        <v>0</v>
      </c>
    </row>
    <row r="135" customFormat="false" ht="13.2" hidden="false" customHeight="false" outlineLevel="0" collapsed="false">
      <c r="A135" s="389" t="n">
        <f aca="false">+'DATOS IDENTIFICATIVOS'!$C$9</f>
        <v>2021</v>
      </c>
      <c r="B135" s="387" t="str">
        <f aca="false">CONCATENATE(MID('DATOS IDENTIFICATIVOS'!$C$10,1,2),"0000")</f>
        <v>980000</v>
      </c>
      <c r="D135" s="387" t="s">
        <v>888</v>
      </c>
      <c r="E135" s="389" t="str">
        <f aca="false">VLOOKUP('DATOS IDENTIFICATIVOS'!$A$52,'EMPRESA- PROGRAMA'!$B$2:$C$45,2,FALSE())</f>
        <v>910I</v>
      </c>
      <c r="F135" s="387" t="str">
        <f aca="false">+'EP1 PRESUPUESTO ADTIVO GASTOS'!B76</f>
        <v>81000</v>
      </c>
      <c r="H135" s="388" t="n">
        <f aca="false">+'EP1 PRESUPUESTO ADTIVO GASTOS'!C76</f>
        <v>0</v>
      </c>
      <c r="I135" s="0" t="n">
        <v>0</v>
      </c>
      <c r="J135" s="0" t="n">
        <v>0</v>
      </c>
      <c r="K135" s="388" t="n">
        <f aca="false">+H135</f>
        <v>0</v>
      </c>
    </row>
    <row r="136" customFormat="false" ht="13.2" hidden="false" customHeight="false" outlineLevel="0" collapsed="false">
      <c r="A136" s="389" t="n">
        <f aca="false">+'DATOS IDENTIFICATIVOS'!$C$9</f>
        <v>2021</v>
      </c>
      <c r="B136" s="387" t="str">
        <f aca="false">CONCATENATE(MID('DATOS IDENTIFICATIVOS'!$C$10,1,2),"0000")</f>
        <v>980000</v>
      </c>
      <c r="D136" s="387" t="s">
        <v>888</v>
      </c>
      <c r="E136" s="389" t="str">
        <f aca="false">VLOOKUP('DATOS IDENTIFICATIVOS'!$A$52,'EMPRESA- PROGRAMA'!$B$2:$C$45,2,FALSE())</f>
        <v>910I</v>
      </c>
      <c r="F136" s="387" t="str">
        <f aca="false">+'EP1 PRESUPUESTO ADTIVO GASTOS'!B77</f>
        <v>82000</v>
      </c>
      <c r="H136" s="388" t="n">
        <f aca="false">+'EP1 PRESUPUESTO ADTIVO GASTOS'!C77</f>
        <v>0</v>
      </c>
      <c r="I136" s="0" t="n">
        <v>0</v>
      </c>
      <c r="J136" s="0" t="n">
        <v>0</v>
      </c>
      <c r="K136" s="388" t="n">
        <f aca="false">+H136</f>
        <v>0</v>
      </c>
    </row>
    <row r="137" customFormat="false" ht="13.2" hidden="false" customHeight="false" outlineLevel="0" collapsed="false">
      <c r="A137" s="389" t="n">
        <f aca="false">+'DATOS IDENTIFICATIVOS'!$C$9</f>
        <v>2021</v>
      </c>
      <c r="B137" s="387" t="str">
        <f aca="false">CONCATENATE(MID('DATOS IDENTIFICATIVOS'!$C$10,1,2),"0000")</f>
        <v>980000</v>
      </c>
      <c r="D137" s="387" t="s">
        <v>888</v>
      </c>
      <c r="E137" s="389" t="str">
        <f aca="false">VLOOKUP('DATOS IDENTIFICATIVOS'!$A$52,'EMPRESA- PROGRAMA'!$B$2:$C$45,2,FALSE())</f>
        <v>910I</v>
      </c>
      <c r="F137" s="387" t="str">
        <f aca="false">+'EP1 PRESUPUESTO ADTIVO GASTOS'!B78</f>
        <v>83000</v>
      </c>
      <c r="H137" s="388" t="n">
        <f aca="false">+'EP1 PRESUPUESTO ADTIVO GASTOS'!C78</f>
        <v>0</v>
      </c>
      <c r="I137" s="0" t="n">
        <v>0</v>
      </c>
      <c r="J137" s="0" t="n">
        <v>0</v>
      </c>
      <c r="K137" s="388" t="n">
        <f aca="false">+H137</f>
        <v>0</v>
      </c>
    </row>
    <row r="138" customFormat="false" ht="13.2" hidden="false" customHeight="false" outlineLevel="0" collapsed="false">
      <c r="A138" s="389" t="n">
        <f aca="false">+'DATOS IDENTIFICATIVOS'!$C$9</f>
        <v>2021</v>
      </c>
      <c r="B138" s="387" t="str">
        <f aca="false">CONCATENATE(MID('DATOS IDENTIFICATIVOS'!$C$10,1,2),"0000")</f>
        <v>980000</v>
      </c>
      <c r="D138" s="387" t="s">
        <v>888</v>
      </c>
      <c r="E138" s="389" t="str">
        <f aca="false">VLOOKUP('DATOS IDENTIFICATIVOS'!$A$52,'EMPRESA- PROGRAMA'!$B$2:$C$45,2,FALSE())</f>
        <v>910I</v>
      </c>
      <c r="F138" s="387" t="str">
        <f aca="false">+'EP1 PRESUPUESTO ADTIVO GASTOS'!B79</f>
        <v>84000</v>
      </c>
      <c r="H138" s="388" t="n">
        <f aca="false">+'EP1 PRESUPUESTO ADTIVO GASTOS'!C79</f>
        <v>0</v>
      </c>
      <c r="I138" s="0" t="n">
        <v>0</v>
      </c>
      <c r="J138" s="0" t="n">
        <v>0</v>
      </c>
      <c r="K138" s="388" t="n">
        <f aca="false">+H138</f>
        <v>0</v>
      </c>
    </row>
    <row r="139" customFormat="false" ht="13.2" hidden="false" customHeight="false" outlineLevel="0" collapsed="false">
      <c r="A139" s="389" t="n">
        <f aca="false">+'DATOS IDENTIFICATIVOS'!$C$9</f>
        <v>2021</v>
      </c>
      <c r="B139" s="387" t="str">
        <f aca="false">CONCATENATE(MID('DATOS IDENTIFICATIVOS'!$C$10,1,2),"0000")</f>
        <v>980000</v>
      </c>
      <c r="D139" s="387" t="s">
        <v>888</v>
      </c>
      <c r="E139" s="389" t="str">
        <f aca="false">VLOOKUP('DATOS IDENTIFICATIVOS'!$A$52,'EMPRESA- PROGRAMA'!$B$2:$C$45,2,FALSE())</f>
        <v>910I</v>
      </c>
      <c r="F139" s="387" t="str">
        <f aca="false">+'EP1 PRESUPUESTO ADTIVO GASTOS'!B80</f>
        <v>85000</v>
      </c>
      <c r="H139" s="388" t="n">
        <f aca="false">+'EP1 PRESUPUESTO ADTIVO GASTOS'!C80</f>
        <v>0</v>
      </c>
      <c r="I139" s="0" t="n">
        <v>0</v>
      </c>
      <c r="J139" s="0" t="n">
        <v>0</v>
      </c>
      <c r="K139" s="388" t="n">
        <f aca="false">+H139</f>
        <v>0</v>
      </c>
    </row>
    <row r="140" customFormat="false" ht="13.2" hidden="false" customHeight="false" outlineLevel="0" collapsed="false">
      <c r="A140" s="389" t="n">
        <f aca="false">+'DATOS IDENTIFICATIVOS'!$C$9</f>
        <v>2021</v>
      </c>
      <c r="B140" s="387" t="str">
        <f aca="false">CONCATENATE(MID('DATOS IDENTIFICATIVOS'!$C$10,1,2),"0000")</f>
        <v>980000</v>
      </c>
      <c r="D140" s="387" t="s">
        <v>888</v>
      </c>
      <c r="E140" s="389" t="str">
        <f aca="false">VLOOKUP('DATOS IDENTIFICATIVOS'!$A$52,'EMPRESA- PROGRAMA'!$B$2:$C$45,2,FALSE())</f>
        <v>910I</v>
      </c>
      <c r="F140" s="387" t="str">
        <f aca="false">+'EP1 PRESUPUESTO ADTIVO GASTOS'!B81</f>
        <v>86000</v>
      </c>
      <c r="H140" s="388" t="n">
        <f aca="false">+'EP1 PRESUPUESTO ADTIVO GASTOS'!C81</f>
        <v>0</v>
      </c>
      <c r="I140" s="0" t="n">
        <v>0</v>
      </c>
      <c r="J140" s="0" t="n">
        <v>0</v>
      </c>
      <c r="K140" s="388" t="n">
        <f aca="false">+H140</f>
        <v>0</v>
      </c>
    </row>
    <row r="141" customFormat="false" ht="13.2" hidden="false" customHeight="false" outlineLevel="0" collapsed="false">
      <c r="A141" s="389" t="n">
        <f aca="false">+'DATOS IDENTIFICATIVOS'!$C$9</f>
        <v>2021</v>
      </c>
      <c r="B141" s="387" t="str">
        <f aca="false">CONCATENATE(MID('DATOS IDENTIFICATIVOS'!$C$10,1,2),"0000")</f>
        <v>980000</v>
      </c>
      <c r="D141" s="387" t="s">
        <v>888</v>
      </c>
      <c r="E141" s="389" t="str">
        <f aca="false">VLOOKUP('DATOS IDENTIFICATIVOS'!$A$52,'EMPRESA- PROGRAMA'!$B$2:$C$45,2,FALSE())</f>
        <v>910I</v>
      </c>
      <c r="F141" s="387" t="str">
        <f aca="false">+'EP1 PRESUPUESTO ADTIVO GASTOS'!B82</f>
        <v>87000</v>
      </c>
      <c r="H141" s="388" t="n">
        <f aca="false">+'EP1 PRESUPUESTO ADTIVO GASTOS'!C82</f>
        <v>0</v>
      </c>
      <c r="I141" s="0" t="n">
        <v>0</v>
      </c>
      <c r="J141" s="0" t="n">
        <v>0</v>
      </c>
      <c r="K141" s="388" t="n">
        <f aca="false">+H141</f>
        <v>0</v>
      </c>
    </row>
    <row r="142" customFormat="false" ht="13.2" hidden="false" customHeight="false" outlineLevel="0" collapsed="false">
      <c r="A142" s="389" t="n">
        <f aca="false">+'DATOS IDENTIFICATIVOS'!$C$9</f>
        <v>2021</v>
      </c>
      <c r="B142" s="387" t="str">
        <f aca="false">CONCATENATE(MID('DATOS IDENTIFICATIVOS'!$C$10,1,2),"0000")</f>
        <v>980000</v>
      </c>
      <c r="D142" s="387" t="s">
        <v>888</v>
      </c>
      <c r="E142" s="389" t="str">
        <f aca="false">VLOOKUP('DATOS IDENTIFICATIVOS'!$A$52,'EMPRESA- PROGRAMA'!$B$2:$C$45,2,FALSE())</f>
        <v>910I</v>
      </c>
      <c r="F142" s="387" t="str">
        <f aca="false">+'EP1 PRESUPUESTO ADTIVO GASTOS'!B84</f>
        <v>90000</v>
      </c>
      <c r="H142" s="388" t="n">
        <f aca="false">+'EP1 PRESUPUESTO ADTIVO GASTOS'!C84</f>
        <v>0</v>
      </c>
      <c r="I142" s="0" t="n">
        <v>0</v>
      </c>
      <c r="J142" s="0" t="n">
        <v>0</v>
      </c>
      <c r="K142" s="388" t="n">
        <f aca="false">+H142</f>
        <v>0</v>
      </c>
    </row>
    <row r="143" customFormat="false" ht="13.2" hidden="false" customHeight="false" outlineLevel="0" collapsed="false">
      <c r="A143" s="389" t="n">
        <f aca="false">+'DATOS IDENTIFICATIVOS'!$C$9</f>
        <v>2021</v>
      </c>
      <c r="B143" s="387" t="str">
        <f aca="false">CONCATENATE(MID('DATOS IDENTIFICATIVOS'!$C$10,1,2),"0000")</f>
        <v>980000</v>
      </c>
      <c r="D143" s="387" t="s">
        <v>888</v>
      </c>
      <c r="E143" s="389" t="str">
        <f aca="false">VLOOKUP('DATOS IDENTIFICATIVOS'!$A$52,'EMPRESA- PROGRAMA'!$B$2:$C$45,2,FALSE())</f>
        <v>910I</v>
      </c>
      <c r="F143" s="387" t="str">
        <f aca="false">+'EP1 PRESUPUESTO ADTIVO GASTOS'!B85</f>
        <v>91000</v>
      </c>
      <c r="H143" s="388" t="n">
        <f aca="false">+'EP1 PRESUPUESTO ADTIVO GASTOS'!C85</f>
        <v>872953</v>
      </c>
      <c r="I143" s="0" t="n">
        <v>0</v>
      </c>
      <c r="J143" s="0" t="n">
        <v>0</v>
      </c>
      <c r="K143" s="388" t="n">
        <f aca="false">+H143</f>
        <v>872953</v>
      </c>
    </row>
    <row r="144" customFormat="false" ht="13.2" hidden="false" customHeight="false" outlineLevel="0" collapsed="false">
      <c r="A144" s="389" t="n">
        <f aca="false">+'DATOS IDENTIFICATIVOS'!$C$9</f>
        <v>2021</v>
      </c>
      <c r="B144" s="387" t="str">
        <f aca="false">CONCATENATE(MID('DATOS IDENTIFICATIVOS'!$C$10,1,2),"0000")</f>
        <v>980000</v>
      </c>
      <c r="D144" s="387" t="s">
        <v>888</v>
      </c>
      <c r="E144" s="389" t="str">
        <f aca="false">VLOOKUP('DATOS IDENTIFICATIVOS'!$A$52,'EMPRESA- PROGRAMA'!$B$2:$C$45,2,FALSE())</f>
        <v>910I</v>
      </c>
      <c r="F144" s="387" t="str">
        <f aca="false">+'EP1 PRESUPUESTO ADTIVO GASTOS'!B86</f>
        <v>92000</v>
      </c>
      <c r="H144" s="388" t="n">
        <f aca="false">+'EP1 PRESUPUESTO ADTIVO GASTOS'!C86</f>
        <v>0</v>
      </c>
      <c r="I144" s="0" t="n">
        <v>0</v>
      </c>
      <c r="J144" s="0" t="n">
        <v>0</v>
      </c>
      <c r="K144" s="388" t="n">
        <f aca="false">+H144</f>
        <v>0</v>
      </c>
    </row>
    <row r="145" customFormat="false" ht="13.2" hidden="false" customHeight="false" outlineLevel="0" collapsed="false">
      <c r="A145" s="389" t="n">
        <f aca="false">+'DATOS IDENTIFICATIVOS'!$C$9</f>
        <v>2021</v>
      </c>
      <c r="B145" s="387" t="str">
        <f aca="false">CONCATENATE(MID('DATOS IDENTIFICATIVOS'!$C$10,1,2),"0000")</f>
        <v>980000</v>
      </c>
      <c r="D145" s="387" t="s">
        <v>888</v>
      </c>
      <c r="E145" s="389" t="str">
        <f aca="false">VLOOKUP('DATOS IDENTIFICATIVOS'!$A$52,'EMPRESA- PROGRAMA'!$B$2:$C$45,2,FALSE())</f>
        <v>910I</v>
      </c>
      <c r="F145" s="387" t="str">
        <f aca="false">+'EP1 PRESUPUESTO ADTIVO GASTOS'!B87</f>
        <v>93000</v>
      </c>
      <c r="H145" s="388" t="n">
        <f aca="false">+'EP1 PRESUPUESTO ADTIVO GASTOS'!C87</f>
        <v>0</v>
      </c>
      <c r="I145" s="0" t="n">
        <v>0</v>
      </c>
      <c r="J145" s="0" t="n">
        <v>0</v>
      </c>
      <c r="K145" s="388" t="n">
        <f aca="false">+H145</f>
        <v>0</v>
      </c>
    </row>
    <row r="146" customFormat="false" ht="13.2" hidden="false" customHeight="false" outlineLevel="0" collapsed="false">
      <c r="A146" s="389" t="n">
        <f aca="false">+'DATOS IDENTIFICATIVOS'!$C$9</f>
        <v>2021</v>
      </c>
      <c r="B146" s="387" t="str">
        <f aca="false">CONCATENATE(MID('DATOS IDENTIFICATIVOS'!$C$10,1,2),"0000")</f>
        <v>980000</v>
      </c>
      <c r="D146" s="387" t="s">
        <v>888</v>
      </c>
      <c r="E146" s="389" t="str">
        <f aca="false">VLOOKUP('DATOS IDENTIFICATIVOS'!$A$52,'EMPRESA- PROGRAMA'!$B$2:$C$45,2,FALSE())</f>
        <v>910I</v>
      </c>
      <c r="F146" s="387" t="str">
        <f aca="false">+'EP1 PRESUPUESTO ADTIVO GASTOS'!B88</f>
        <v>94000</v>
      </c>
      <c r="H146" s="388" t="n">
        <f aca="false">+'EP1 PRESUPUESTO ADTIVO GASTOS'!C88</f>
        <v>0</v>
      </c>
      <c r="I146" s="0" t="n">
        <v>0</v>
      </c>
      <c r="J146" s="0" t="n">
        <v>0</v>
      </c>
      <c r="K146" s="388" t="n">
        <f aca="false">+H146</f>
        <v>0</v>
      </c>
    </row>
    <row r="147" customFormat="false" ht="13.2" hidden="false" customHeight="false" outlineLevel="0" collapsed="false">
      <c r="A147" s="389" t="n">
        <f aca="false">+'DATOS IDENTIFICATIVOS'!$C$9</f>
        <v>2021</v>
      </c>
      <c r="B147" s="387" t="str">
        <f aca="false">CONCATENATE(MID('DATOS IDENTIFICATIVOS'!$C$10,1,2),"0000")</f>
        <v>980000</v>
      </c>
      <c r="D147" s="387" t="s">
        <v>888</v>
      </c>
      <c r="E147" s="389" t="str">
        <f aca="false">VLOOKUP('DATOS IDENTIFICATIVOS'!$A$52,'EMPRESA- PROGRAMA'!$B$2:$C$45,2,FALSE())</f>
        <v>910I</v>
      </c>
      <c r="F147" s="387" t="str">
        <f aca="false">+'EP1 PRESUPUESTO ADTIVO GASTOS'!B96</f>
        <v>05000</v>
      </c>
      <c r="H147" s="388" t="n">
        <f aca="false">+'EP1 PRESUPUESTO ADTIVO GASTOS'!C96</f>
        <v>0</v>
      </c>
      <c r="I147" s="0" t="n">
        <v>0</v>
      </c>
      <c r="J147" s="0" t="n">
        <v>0</v>
      </c>
      <c r="K147" s="388" t="n">
        <f aca="false">+H147</f>
        <v>0</v>
      </c>
    </row>
    <row r="148" customFormat="false" ht="13.2" hidden="false" customHeight="false" outlineLevel="0" collapsed="false">
      <c r="A148" s="389" t="n">
        <f aca="false">+'DATOS IDENTIFICATIVOS'!$C$9</f>
        <v>2021</v>
      </c>
      <c r="B148" s="387" t="str">
        <f aca="false">CONCATENATE(MID('DATOS IDENTIFICATIVOS'!$C$10,1,2),"0000")</f>
        <v>980000</v>
      </c>
      <c r="D148" s="387" t="s">
        <v>888</v>
      </c>
      <c r="E148" s="389" t="str">
        <f aca="false">VLOOKUP('DATOS IDENTIFICATIVOS'!$A$52,'EMPRESA- PROGRAMA'!$B$2:$C$45,2,FALSE())</f>
        <v>910I</v>
      </c>
      <c r="F148" s="387" t="str">
        <f aca="false">+'EP1 PRESUPUESTO ADTIVO GASTOS'!B97</f>
        <v>05100</v>
      </c>
      <c r="H148" s="388" t="n">
        <f aca="false">+ABS('EP1 PRESUPUESTO ADTIVO GASTOS'!C97)</f>
        <v>0</v>
      </c>
      <c r="I148" s="0" t="n">
        <v>0</v>
      </c>
      <c r="J148" s="0" t="n">
        <v>0</v>
      </c>
      <c r="K148" s="388" t="n">
        <f aca="false">+H148</f>
        <v>0</v>
      </c>
    </row>
    <row r="149" customFormat="false" ht="13.2" hidden="false" customHeight="false" outlineLevel="0" collapsed="false">
      <c r="A149" s="389" t="n">
        <f aca="false">+'DATOS IDENTIFICATIVOS'!$C$9</f>
        <v>2021</v>
      </c>
      <c r="B149" s="387" t="str">
        <f aca="false">CONCATENATE(MID('DATOS IDENTIFICATIVOS'!$C$10,1,2),"0000")</f>
        <v>980000</v>
      </c>
      <c r="D149" s="387" t="s">
        <v>888</v>
      </c>
      <c r="E149" s="389" t="str">
        <f aca="false">VLOOKUP('DATOS IDENTIFICATIVOS'!$A$52,'EMPRESA- PROGRAMA'!$B$2:$C$45,2,FALSE())</f>
        <v>910I</v>
      </c>
      <c r="F149" s="387" t="str">
        <f aca="false">+'EP1 PRESUPUESTO ADTIVO GASTOS'!B98</f>
        <v>05001</v>
      </c>
      <c r="H149" s="388" t="n">
        <f aca="false">+'EP1 PRESUPUESTO ADTIVO GASTOS'!C98</f>
        <v>0</v>
      </c>
      <c r="I149" s="0" t="n">
        <v>0</v>
      </c>
      <c r="J149" s="0" t="n">
        <v>0</v>
      </c>
      <c r="K149" s="388" t="n">
        <f aca="false">+H149</f>
        <v>0</v>
      </c>
    </row>
    <row r="150" customFormat="false" ht="13.2" hidden="false" customHeight="false" outlineLevel="0" collapsed="false">
      <c r="A150" s="389" t="n">
        <f aca="false">+'DATOS IDENTIFICATIVOS'!$C$9</f>
        <v>2021</v>
      </c>
      <c r="B150" s="387" t="str">
        <f aca="false">CONCATENATE(MID('DATOS IDENTIFICATIVOS'!$C$10,1,2),"0000")</f>
        <v>980000</v>
      </c>
      <c r="D150" s="387" t="s">
        <v>888</v>
      </c>
      <c r="E150" s="389" t="str">
        <f aca="false">VLOOKUP('DATOS IDENTIFICATIVOS'!$A$52,'EMPRESA- PROGRAMA'!$B$2:$C$45,2,FALSE())</f>
        <v>910I</v>
      </c>
      <c r="F150" s="387" t="str">
        <f aca="false">+'EP1 PRESUPUESTO ADTIVO GASTOS'!B99</f>
        <v>05002</v>
      </c>
      <c r="H150" s="388" t="n">
        <f aca="false">+'EP1 PRESUPUESTO ADTIVO GASTOS'!C99</f>
        <v>0</v>
      </c>
      <c r="I150" s="0" t="n">
        <v>0</v>
      </c>
      <c r="J150" s="0" t="n">
        <v>0</v>
      </c>
      <c r="K150" s="388" t="n">
        <f aca="false">+H150</f>
        <v>0</v>
      </c>
    </row>
    <row r="151" customFormat="false" ht="13.2" hidden="false" customHeight="false" outlineLevel="0" collapsed="false">
      <c r="A151" s="389" t="n">
        <f aca="false">+'DATOS IDENTIFICATIVOS'!$C$9</f>
        <v>2021</v>
      </c>
      <c r="B151" s="387" t="str">
        <f aca="false">CONCATENATE(MID('DATOS IDENTIFICATIVOS'!$C$10,1,2),"0000")</f>
        <v>980000</v>
      </c>
      <c r="D151" s="387" t="s">
        <v>888</v>
      </c>
      <c r="E151" s="389" t="str">
        <f aca="false">VLOOKUP('DATOS IDENTIFICATIVOS'!$A$52,'EMPRESA- PROGRAMA'!$B$2:$C$45,2,FALSE())</f>
        <v>910I</v>
      </c>
      <c r="F151" s="387" t="str">
        <f aca="false">+'EP1 PRESUPUESTO ADTIVO GASTOS'!B100</f>
        <v>05003</v>
      </c>
      <c r="H151" s="388" t="n">
        <f aca="false">+'EP1 PRESUPUESTO ADTIVO GASTOS'!C100</f>
        <v>0</v>
      </c>
      <c r="I151" s="0" t="n">
        <v>0</v>
      </c>
      <c r="J151" s="0" t="n">
        <v>0</v>
      </c>
      <c r="K151" s="388" t="n">
        <f aca="false">+H151</f>
        <v>0</v>
      </c>
    </row>
    <row r="152" customFormat="false" ht="13.2" hidden="false" customHeight="false" outlineLevel="0" collapsed="false">
      <c r="A152" s="389" t="n">
        <f aca="false">+'DATOS IDENTIFICATIVOS'!$C$9</f>
        <v>2021</v>
      </c>
      <c r="B152" s="387" t="str">
        <f aca="false">CONCATENATE(MID('DATOS IDENTIFICATIVOS'!$C$10,1,2),"0000")</f>
        <v>980000</v>
      </c>
      <c r="D152" s="387" t="s">
        <v>888</v>
      </c>
      <c r="E152" s="389" t="str">
        <f aca="false">VLOOKUP('DATOS IDENTIFICATIVOS'!$A$52,'EMPRESA- PROGRAMA'!$B$2:$C$45,2,FALSE())</f>
        <v>910I</v>
      </c>
      <c r="F152" s="387" t="str">
        <f aca="false">+IF('EP1 PRESUPUESTO ADTIVO GASTOS'!C101&gt;=0,"05004","05101")</f>
        <v>05004</v>
      </c>
      <c r="H152" s="388" t="n">
        <f aca="false">+ABS('EP1 PRESUPUESTO ADTIVO GASTOS'!C101)</f>
        <v>0</v>
      </c>
      <c r="I152" s="0" t="n">
        <v>0</v>
      </c>
      <c r="J152" s="0" t="n">
        <v>0</v>
      </c>
      <c r="K152" s="388" t="n">
        <f aca="false">+H152</f>
        <v>0</v>
      </c>
      <c r="L152" s="390"/>
    </row>
    <row r="153" customFormat="false" ht="13.2" hidden="false" customHeight="false" outlineLevel="0" collapsed="false">
      <c r="A153" s="389" t="n">
        <f aca="false">+'DATOS IDENTIFICATIVOS'!$C$9</f>
        <v>2021</v>
      </c>
      <c r="B153" s="387" t="str">
        <f aca="false">CONCATENATE(MID('DATOS IDENTIFICATIVOS'!$C$10,1,2),"0000")</f>
        <v>980000</v>
      </c>
      <c r="D153" s="387" t="s">
        <v>888</v>
      </c>
      <c r="E153" s="389" t="str">
        <f aca="false">VLOOKUP('DATOS IDENTIFICATIVOS'!$A$52,'EMPRESA- PROGRAMA'!$B$2:$C$45,2,FALSE())</f>
        <v>910I</v>
      </c>
      <c r="F153" s="387" t="str">
        <f aca="false">+IF('EP1 PRESUPUESTO ADTIVO GASTOS'!C102&gt;=0,"05099","05199")</f>
        <v>05099</v>
      </c>
      <c r="H153" s="388" t="n">
        <f aca="false">+ABS('EP1 PRESUPUESTO ADTIVO GASTOS'!C102)</f>
        <v>0</v>
      </c>
      <c r="I153" s="0" t="n">
        <v>0</v>
      </c>
      <c r="J153" s="0" t="n">
        <v>0</v>
      </c>
      <c r="K153" s="388" t="n">
        <f aca="false">+H153</f>
        <v>0</v>
      </c>
      <c r="L153" s="390"/>
    </row>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L153"/>
  <sheetViews>
    <sheetView showFormulas="false" showGridLines="true" showRowColHeaders="true" showZeros="true" rightToLeft="false" tabSelected="false" showOutlineSymbols="true" defaultGridColor="true" view="normal" topLeftCell="A115" colorId="64" zoomScale="100" zoomScaleNormal="100" zoomScalePageLayoutView="100" workbookViewId="0">
      <selection pane="topLeft" activeCell="A7" activeCellId="0" sqref="A7"/>
    </sheetView>
  </sheetViews>
  <sheetFormatPr defaultColWidth="10.6875" defaultRowHeight="13.2" zeroHeight="false" outlineLevelRow="0" outlineLevelCol="0"/>
  <cols>
    <col collapsed="false" customWidth="true" hidden="false" outlineLevel="0" max="4" min="1" style="387" width="11.45"/>
    <col collapsed="false" customWidth="true" hidden="false" outlineLevel="0" max="5" min="5" style="389" width="11.45"/>
    <col collapsed="false" customWidth="true" hidden="false" outlineLevel="0" max="7" min="6" style="387" width="11.45"/>
    <col collapsed="false" customWidth="true" hidden="false" outlineLevel="0" max="8" min="8" style="388" width="11.45"/>
    <col collapsed="false" customWidth="true" hidden="false" outlineLevel="0" max="11" min="11" style="388" width="11.45"/>
  </cols>
  <sheetData>
    <row r="1" customFormat="false" ht="13.2" hidden="false" customHeight="false" outlineLevel="0" collapsed="false">
      <c r="A1" s="389" t="n">
        <f aca="false">+'DATOS IDENTIFICATIVOS'!$C$9</f>
        <v>2021</v>
      </c>
      <c r="B1" s="387" t="str">
        <f aca="false">CONCATENATE(MID('DATOS IDENTIFICATIVOS'!$C$10,1,2),"0000")</f>
        <v>980000</v>
      </c>
      <c r="D1" s="387" t="s">
        <v>888</v>
      </c>
      <c r="E1" s="389" t="str">
        <f aca="false">VLOOKUP('DATOS IDENTIFICATIVOS'!$A$52,'EMPRESA- PROGRAMA'!$B$2:$C$45,2,FALSE())</f>
        <v>910I</v>
      </c>
      <c r="F1" s="387" t="s">
        <v>802</v>
      </c>
      <c r="H1" s="388" t="n">
        <f aca="false">+IF('EP4 PPTO CAPITAL'!E13&lt;=0,ABS('EP4 PPTO CAPITAL'!E13),0)</f>
        <v>0</v>
      </c>
      <c r="I1" s="0" t="n">
        <v>0</v>
      </c>
      <c r="J1" s="0" t="n">
        <v>0</v>
      </c>
      <c r="K1" s="388" t="n">
        <f aca="false">+H1</f>
        <v>0</v>
      </c>
    </row>
    <row r="2" customFormat="false" ht="13.2" hidden="false" customHeight="false" outlineLevel="0" collapsed="false">
      <c r="A2" s="389" t="n">
        <f aca="false">+'DATOS IDENTIFICATIVOS'!$C$9</f>
        <v>2021</v>
      </c>
      <c r="B2" s="387" t="str">
        <f aca="false">CONCATENATE(MID('DATOS IDENTIFICATIVOS'!$C$10,1,2),"0000")</f>
        <v>980000</v>
      </c>
      <c r="D2" s="387" t="s">
        <v>888</v>
      </c>
      <c r="E2" s="389" t="str">
        <f aca="false">VLOOKUP('DATOS IDENTIFICATIVOS'!$A$52,'EMPRESA- PROGRAMA'!$B$2:$C$45,2,FALSE())</f>
        <v>910I</v>
      </c>
      <c r="F2" s="387" t="s">
        <v>803</v>
      </c>
      <c r="H2" s="388" t="n">
        <f aca="false">+IF('EP4 PPTO CAPITAL'!E15&lt;=0,ABS('EP4 PPTO CAPITAL'!E15),0)</f>
        <v>0</v>
      </c>
      <c r="I2" s="0" t="n">
        <v>0</v>
      </c>
      <c r="J2" s="0" t="n">
        <v>0</v>
      </c>
      <c r="K2" s="388" t="n">
        <f aca="false">+H2</f>
        <v>0</v>
      </c>
    </row>
    <row r="3" customFormat="false" ht="13.2" hidden="false" customHeight="false" outlineLevel="0" collapsed="false">
      <c r="A3" s="389" t="n">
        <f aca="false">+'DATOS IDENTIFICATIVOS'!$C$9</f>
        <v>2021</v>
      </c>
      <c r="B3" s="387" t="str">
        <f aca="false">CONCATENATE(MID('DATOS IDENTIFICATIVOS'!$C$10,1,2),"0000")</f>
        <v>980000</v>
      </c>
      <c r="D3" s="387" t="s">
        <v>888</v>
      </c>
      <c r="E3" s="389" t="str">
        <f aca="false">VLOOKUP('DATOS IDENTIFICATIVOS'!$A$52,'EMPRESA- PROGRAMA'!$B$2:$C$45,2,FALSE())</f>
        <v>910I</v>
      </c>
      <c r="F3" s="387" t="s">
        <v>804</v>
      </c>
      <c r="H3" s="388" t="n">
        <f aca="false">+IF('EP4 PPTO CAPITAL'!E16&lt;=0,ABS('EP4 PPTO CAPITAL'!E16),0)</f>
        <v>0</v>
      </c>
      <c r="I3" s="0" t="n">
        <v>0</v>
      </c>
      <c r="J3" s="0" t="n">
        <v>0</v>
      </c>
      <c r="K3" s="388" t="n">
        <f aca="false">+H3</f>
        <v>0</v>
      </c>
    </row>
    <row r="4" customFormat="false" ht="13.2" hidden="false" customHeight="false" outlineLevel="0" collapsed="false">
      <c r="A4" s="389" t="n">
        <f aca="false">+'DATOS IDENTIFICATIVOS'!$C$9</f>
        <v>2021</v>
      </c>
      <c r="B4" s="387" t="str">
        <f aca="false">CONCATENATE(MID('DATOS IDENTIFICATIVOS'!$C$10,1,2),"0000")</f>
        <v>980000</v>
      </c>
      <c r="D4" s="387" t="s">
        <v>888</v>
      </c>
      <c r="E4" s="389" t="str">
        <f aca="false">VLOOKUP('DATOS IDENTIFICATIVOS'!$A$52,'EMPRESA- PROGRAMA'!$B$2:$C$45,2,FALSE())</f>
        <v>910I</v>
      </c>
      <c r="F4" s="387" t="s">
        <v>805</v>
      </c>
      <c r="H4" s="388" t="n">
        <f aca="false">+IF('EP4 PPTO CAPITAL'!E17&lt;=0,ABS('EP4 PPTO CAPITAL'!E17),0)</f>
        <v>0</v>
      </c>
      <c r="I4" s="0" t="n">
        <v>0</v>
      </c>
      <c r="J4" s="0" t="n">
        <v>0</v>
      </c>
      <c r="K4" s="388" t="n">
        <f aca="false">+H4</f>
        <v>0</v>
      </c>
    </row>
    <row r="5" customFormat="false" ht="13.2" hidden="false" customHeight="false" outlineLevel="0" collapsed="false">
      <c r="A5" s="389" t="n">
        <f aca="false">+'DATOS IDENTIFICATIVOS'!$C$9</f>
        <v>2021</v>
      </c>
      <c r="B5" s="387" t="str">
        <f aca="false">CONCATENATE(MID('DATOS IDENTIFICATIVOS'!$C$10,1,2),"0000")</f>
        <v>980000</v>
      </c>
      <c r="D5" s="387" t="s">
        <v>888</v>
      </c>
      <c r="E5" s="389" t="str">
        <f aca="false">VLOOKUP('DATOS IDENTIFICATIVOS'!$A$52,'EMPRESA- PROGRAMA'!$B$2:$C$45,2,FALSE())</f>
        <v>910I</v>
      </c>
      <c r="F5" s="387" t="s">
        <v>806</v>
      </c>
      <c r="H5" s="388" t="n">
        <f aca="false">+IF('EP4 PPTO CAPITAL'!E18&lt;=0,ABS('EP4 PPTO CAPITAL'!E18),0)</f>
        <v>582272</v>
      </c>
      <c r="I5" s="0" t="n">
        <v>0</v>
      </c>
      <c r="J5" s="0" t="n">
        <v>0</v>
      </c>
      <c r="K5" s="388" t="n">
        <f aca="false">+H5</f>
        <v>582272</v>
      </c>
    </row>
    <row r="6" customFormat="false" ht="13.2" hidden="false" customHeight="false" outlineLevel="0" collapsed="false">
      <c r="A6" s="389" t="n">
        <f aca="false">+'DATOS IDENTIFICATIVOS'!$C$9</f>
        <v>2021</v>
      </c>
      <c r="B6" s="387" t="str">
        <f aca="false">CONCATENATE(MID('DATOS IDENTIFICATIVOS'!$C$10,1,2),"0000")</f>
        <v>980000</v>
      </c>
      <c r="D6" s="387" t="s">
        <v>888</v>
      </c>
      <c r="E6" s="389" t="str">
        <f aca="false">VLOOKUP('DATOS IDENTIFICATIVOS'!$A$52,'EMPRESA- PROGRAMA'!$B$2:$C$45,2,FALSE())</f>
        <v>910I</v>
      </c>
      <c r="F6" s="387" t="s">
        <v>807</v>
      </c>
      <c r="H6" s="388" t="n">
        <f aca="false">+IF('EP4 PPTO CAPITAL'!E19&lt;=0,ABS('EP4 PPTO CAPITAL'!E19),0)</f>
        <v>0</v>
      </c>
      <c r="I6" s="0" t="n">
        <v>0</v>
      </c>
      <c r="J6" s="0" t="n">
        <v>0</v>
      </c>
      <c r="K6" s="388" t="n">
        <f aca="false">+H6</f>
        <v>0</v>
      </c>
    </row>
    <row r="7" customFormat="false" ht="13.2" hidden="false" customHeight="false" outlineLevel="0" collapsed="false">
      <c r="A7" s="389" t="n">
        <f aca="false">+'DATOS IDENTIFICATIVOS'!$C$9</f>
        <v>2021</v>
      </c>
      <c r="B7" s="387" t="str">
        <f aca="false">CONCATENATE(MID('DATOS IDENTIFICATIVOS'!$C$10,1,2),"0000")</f>
        <v>980000</v>
      </c>
      <c r="D7" s="387" t="s">
        <v>888</v>
      </c>
      <c r="E7" s="389" t="str">
        <f aca="false">VLOOKUP('DATOS IDENTIFICATIVOS'!$A$52,'EMPRESA- PROGRAMA'!$B$2:$C$45,2,FALSE())</f>
        <v>910I</v>
      </c>
      <c r="F7" s="387" t="s">
        <v>808</v>
      </c>
      <c r="H7" s="388" t="n">
        <f aca="false">+IF('EP4 PPTO CAPITAL'!E20&lt;=0,ABS('EP4 PPTO CAPITAL'!E20),0)</f>
        <v>0</v>
      </c>
      <c r="I7" s="0" t="n">
        <v>0</v>
      </c>
      <c r="J7" s="0" t="n">
        <v>0</v>
      </c>
      <c r="K7" s="388" t="n">
        <f aca="false">+H7</f>
        <v>0</v>
      </c>
    </row>
    <row r="8" customFormat="false" ht="13.2" hidden="false" customHeight="false" outlineLevel="0" collapsed="false">
      <c r="A8" s="389" t="n">
        <f aca="false">+'DATOS IDENTIFICATIVOS'!$C$9</f>
        <v>2021</v>
      </c>
      <c r="B8" s="387" t="str">
        <f aca="false">CONCATENATE(MID('DATOS IDENTIFICATIVOS'!$C$10,1,2),"0000")</f>
        <v>980000</v>
      </c>
      <c r="D8" s="387" t="s">
        <v>888</v>
      </c>
      <c r="E8" s="389" t="str">
        <f aca="false">VLOOKUP('DATOS IDENTIFICATIVOS'!$A$52,'EMPRESA- PROGRAMA'!$B$2:$C$45,2,FALSE())</f>
        <v>910I</v>
      </c>
      <c r="F8" s="387" t="s">
        <v>809</v>
      </c>
      <c r="H8" s="388" t="n">
        <f aca="false">+IF('EP4 PPTO CAPITAL'!E21&lt;=0,ABS('EP4 PPTO CAPITAL'!E21),0)</f>
        <v>367469</v>
      </c>
      <c r="I8" s="0" t="n">
        <v>0</v>
      </c>
      <c r="J8" s="0" t="n">
        <v>0</v>
      </c>
      <c r="K8" s="388" t="n">
        <f aca="false">+H8</f>
        <v>367469</v>
      </c>
    </row>
    <row r="9" customFormat="false" ht="13.2" hidden="false" customHeight="false" outlineLevel="0" collapsed="false">
      <c r="A9" s="389" t="n">
        <f aca="false">+'DATOS IDENTIFICATIVOS'!$C$9</f>
        <v>2021</v>
      </c>
      <c r="B9" s="387" t="str">
        <f aca="false">CONCATENATE(MID('DATOS IDENTIFICATIVOS'!$C$10,1,2),"0000")</f>
        <v>980000</v>
      </c>
      <c r="D9" s="387" t="s">
        <v>888</v>
      </c>
      <c r="E9" s="389" t="str">
        <f aca="false">VLOOKUP('DATOS IDENTIFICATIVOS'!$A$52,'EMPRESA- PROGRAMA'!$B$2:$C$45,2,FALSE())</f>
        <v>910I</v>
      </c>
      <c r="F9" s="387" t="s">
        <v>810</v>
      </c>
      <c r="H9" s="388" t="n">
        <f aca="false">+IF('EP4 PPTO CAPITAL'!E22&lt;=0,ABS('EP4 PPTO CAPITAL'!E22),0)</f>
        <v>0</v>
      </c>
      <c r="I9" s="0" t="n">
        <v>0</v>
      </c>
      <c r="J9" s="0" t="n">
        <v>0</v>
      </c>
      <c r="K9" s="388" t="n">
        <f aca="false">+H9</f>
        <v>0</v>
      </c>
    </row>
    <row r="10" customFormat="false" ht="13.2" hidden="false" customHeight="false" outlineLevel="0" collapsed="false">
      <c r="A10" s="389" t="n">
        <f aca="false">+'DATOS IDENTIFICATIVOS'!$C$9</f>
        <v>2021</v>
      </c>
      <c r="B10" s="387" t="str">
        <f aca="false">CONCATENATE(MID('DATOS IDENTIFICATIVOS'!$C$10,1,2),"0000")</f>
        <v>980000</v>
      </c>
      <c r="D10" s="387" t="s">
        <v>888</v>
      </c>
      <c r="E10" s="389" t="str">
        <f aca="false">VLOOKUP('DATOS IDENTIFICATIVOS'!$A$52,'EMPRESA- PROGRAMA'!$B$2:$C$45,2,FALSE())</f>
        <v>910I</v>
      </c>
      <c r="F10" s="387" t="s">
        <v>811</v>
      </c>
      <c r="H10" s="388" t="n">
        <f aca="false">+IF('EP4 PPTO CAPITAL'!E23&lt;=0,ABS('EP4 PPTO CAPITAL'!E23),0)</f>
        <v>0</v>
      </c>
      <c r="I10" s="0" t="n">
        <v>0</v>
      </c>
      <c r="J10" s="0" t="n">
        <v>0</v>
      </c>
      <c r="K10" s="388" t="n">
        <f aca="false">+H10</f>
        <v>0</v>
      </c>
    </row>
    <row r="11" customFormat="false" ht="13.2" hidden="false" customHeight="false" outlineLevel="0" collapsed="false">
      <c r="A11" s="389" t="n">
        <f aca="false">+'DATOS IDENTIFICATIVOS'!$C$9</f>
        <v>2021</v>
      </c>
      <c r="B11" s="387" t="str">
        <f aca="false">CONCATENATE(MID('DATOS IDENTIFICATIVOS'!$C$10,1,2),"0000")</f>
        <v>980000</v>
      </c>
      <c r="D11" s="387" t="s">
        <v>888</v>
      </c>
      <c r="E11" s="389" t="str">
        <f aca="false">VLOOKUP('DATOS IDENTIFICATIVOS'!$A$52,'EMPRESA- PROGRAMA'!$B$2:$C$45,2,FALSE())</f>
        <v>910I</v>
      </c>
      <c r="F11" s="387" t="s">
        <v>812</v>
      </c>
      <c r="H11" s="388" t="n">
        <f aca="false">+IF('EP4 PPTO CAPITAL'!E24&lt;=0,ABS('EP4 PPTO CAPITAL'!E24),0)</f>
        <v>0</v>
      </c>
      <c r="I11" s="0" t="n">
        <v>0</v>
      </c>
      <c r="J11" s="0" t="n">
        <v>0</v>
      </c>
      <c r="K11" s="388" t="n">
        <f aca="false">+H11</f>
        <v>0</v>
      </c>
    </row>
    <row r="12" customFormat="false" ht="13.2" hidden="false" customHeight="false" outlineLevel="0" collapsed="false">
      <c r="A12" s="389" t="n">
        <f aca="false">+'DATOS IDENTIFICATIVOS'!$C$9</f>
        <v>2021</v>
      </c>
      <c r="B12" s="387" t="str">
        <f aca="false">CONCATENATE(MID('DATOS IDENTIFICATIVOS'!$C$10,1,2),"0000")</f>
        <v>980000</v>
      </c>
      <c r="D12" s="387" t="s">
        <v>888</v>
      </c>
      <c r="E12" s="389" t="str">
        <f aca="false">VLOOKUP('DATOS IDENTIFICATIVOS'!$A$52,'EMPRESA- PROGRAMA'!$B$2:$C$45,2,FALSE())</f>
        <v>910I</v>
      </c>
      <c r="F12" s="387" t="s">
        <v>813</v>
      </c>
      <c r="H12" s="388" t="n">
        <f aca="false">+IF('EP4 PPTO CAPITAL'!E25&lt;=0,ABS('EP4 PPTO CAPITAL'!E25),0)</f>
        <v>0</v>
      </c>
      <c r="I12" s="0" t="n">
        <v>0</v>
      </c>
      <c r="J12" s="0" t="n">
        <v>0</v>
      </c>
      <c r="K12" s="388" t="n">
        <f aca="false">+H12</f>
        <v>0</v>
      </c>
    </row>
    <row r="13" customFormat="false" ht="13.2" hidden="false" customHeight="false" outlineLevel="0" collapsed="false">
      <c r="A13" s="389" t="n">
        <f aca="false">+'DATOS IDENTIFICATIVOS'!$C$9</f>
        <v>2021</v>
      </c>
      <c r="B13" s="387" t="str">
        <f aca="false">CONCATENATE(MID('DATOS IDENTIFICATIVOS'!$C$10,1,2),"0000")</f>
        <v>980000</v>
      </c>
      <c r="D13" s="387" t="s">
        <v>888</v>
      </c>
      <c r="E13" s="389" t="str">
        <f aca="false">VLOOKUP('DATOS IDENTIFICATIVOS'!$A$52,'EMPRESA- PROGRAMA'!$B$2:$C$45,2,FALSE())</f>
        <v>910I</v>
      </c>
      <c r="F13" s="387" t="s">
        <v>814</v>
      </c>
      <c r="H13" s="388" t="n">
        <f aca="false">+IF('EP4 PPTO CAPITAL'!E27&lt;=0,ABS('EP4 PPTO CAPITAL'!E27),0)</f>
        <v>0</v>
      </c>
      <c r="I13" s="0" t="n">
        <v>0</v>
      </c>
      <c r="J13" s="0" t="n">
        <v>0</v>
      </c>
      <c r="K13" s="388" t="n">
        <f aca="false">+H13</f>
        <v>0</v>
      </c>
    </row>
    <row r="14" customFormat="false" ht="13.2" hidden="false" customHeight="false" outlineLevel="0" collapsed="false">
      <c r="A14" s="389" t="n">
        <f aca="false">+'DATOS IDENTIFICATIVOS'!$C$9</f>
        <v>2021</v>
      </c>
      <c r="B14" s="387" t="str">
        <f aca="false">CONCATENATE(MID('DATOS IDENTIFICATIVOS'!$C$10,1,2),"0000")</f>
        <v>980000</v>
      </c>
      <c r="D14" s="387" t="s">
        <v>888</v>
      </c>
      <c r="E14" s="389" t="str">
        <f aca="false">VLOOKUP('DATOS IDENTIFICATIVOS'!$A$52,'EMPRESA- PROGRAMA'!$B$2:$C$45,2,FALSE())</f>
        <v>910I</v>
      </c>
      <c r="F14" s="387" t="s">
        <v>815</v>
      </c>
      <c r="H14" s="388" t="n">
        <f aca="false">+IF('EP4 PPTO CAPITAL'!E28&lt;=0,ABS('EP4 PPTO CAPITAL'!E28),0)</f>
        <v>900000</v>
      </c>
      <c r="I14" s="0" t="n">
        <v>0</v>
      </c>
      <c r="J14" s="0" t="n">
        <v>0</v>
      </c>
      <c r="K14" s="388" t="n">
        <f aca="false">+H14</f>
        <v>900000</v>
      </c>
    </row>
    <row r="15" customFormat="false" ht="13.2" hidden="false" customHeight="false" outlineLevel="0" collapsed="false">
      <c r="A15" s="389" t="n">
        <f aca="false">+'DATOS IDENTIFICATIVOS'!$C$9</f>
        <v>2021</v>
      </c>
      <c r="B15" s="387" t="str">
        <f aca="false">CONCATENATE(MID('DATOS IDENTIFICATIVOS'!$C$10,1,2),"0000")</f>
        <v>980000</v>
      </c>
      <c r="D15" s="387" t="s">
        <v>888</v>
      </c>
      <c r="E15" s="389" t="str">
        <f aca="false">VLOOKUP('DATOS IDENTIFICATIVOS'!$A$52,'EMPRESA- PROGRAMA'!$B$2:$C$45,2,FALSE())</f>
        <v>910I</v>
      </c>
      <c r="F15" s="387" t="s">
        <v>816</v>
      </c>
      <c r="H15" s="388" t="n">
        <f aca="false">+IF('EP4 PPTO CAPITAL'!E29&lt;=0,ABS('EP4 PPTO CAPITAL'!E29),0)</f>
        <v>0</v>
      </c>
      <c r="I15" s="0" t="n">
        <v>0</v>
      </c>
      <c r="J15" s="0" t="n">
        <v>0</v>
      </c>
      <c r="K15" s="388" t="n">
        <f aca="false">+H15</f>
        <v>0</v>
      </c>
    </row>
    <row r="16" customFormat="false" ht="13.2" hidden="false" customHeight="false" outlineLevel="0" collapsed="false">
      <c r="A16" s="389" t="n">
        <f aca="false">+'DATOS IDENTIFICATIVOS'!$C$9</f>
        <v>2021</v>
      </c>
      <c r="B16" s="387" t="str">
        <f aca="false">CONCATENATE(MID('DATOS IDENTIFICATIVOS'!$C$10,1,2),"0000")</f>
        <v>980000</v>
      </c>
      <c r="D16" s="387" t="s">
        <v>888</v>
      </c>
      <c r="E16" s="389" t="str">
        <f aca="false">VLOOKUP('DATOS IDENTIFICATIVOS'!$A$52,'EMPRESA- PROGRAMA'!$B$2:$C$45,2,FALSE())</f>
        <v>910I</v>
      </c>
      <c r="F16" s="387" t="s">
        <v>817</v>
      </c>
      <c r="H16" s="388" t="n">
        <f aca="false">+IF('EP4 PPTO CAPITAL'!E30&lt;=0,ABS('EP4 PPTO CAPITAL'!E30),0)</f>
        <v>0</v>
      </c>
      <c r="I16" s="0" t="n">
        <v>0</v>
      </c>
      <c r="J16" s="0" t="n">
        <v>0</v>
      </c>
      <c r="K16" s="388" t="n">
        <f aca="false">+H16</f>
        <v>0</v>
      </c>
    </row>
    <row r="17" customFormat="false" ht="13.2" hidden="false" customHeight="false" outlineLevel="0" collapsed="false">
      <c r="A17" s="389" t="n">
        <f aca="false">+'DATOS IDENTIFICATIVOS'!$C$9</f>
        <v>2021</v>
      </c>
      <c r="B17" s="387" t="str">
        <f aca="false">CONCATENATE(MID('DATOS IDENTIFICATIVOS'!$C$10,1,2),"0000")</f>
        <v>980000</v>
      </c>
      <c r="D17" s="387" t="s">
        <v>888</v>
      </c>
      <c r="E17" s="389" t="str">
        <f aca="false">VLOOKUP('DATOS IDENTIFICATIVOS'!$A$52,'EMPRESA- PROGRAMA'!$B$2:$C$45,2,FALSE())</f>
        <v>910I</v>
      </c>
      <c r="F17" s="387" t="s">
        <v>818</v>
      </c>
      <c r="H17" s="388" t="n">
        <f aca="false">+IF('EP4 PPTO CAPITAL'!E31&lt;=0,ABS('EP4 PPTO CAPITAL'!E31),0)</f>
        <v>0</v>
      </c>
      <c r="I17" s="0" t="n">
        <v>0</v>
      </c>
      <c r="J17" s="0" t="n">
        <v>0</v>
      </c>
      <c r="K17" s="388" t="n">
        <f aca="false">+H17</f>
        <v>0</v>
      </c>
    </row>
    <row r="18" customFormat="false" ht="13.2" hidden="false" customHeight="false" outlineLevel="0" collapsed="false">
      <c r="A18" s="389" t="n">
        <f aca="false">+'DATOS IDENTIFICATIVOS'!$C$9</f>
        <v>2021</v>
      </c>
      <c r="B18" s="387" t="str">
        <f aca="false">CONCATENATE(MID('DATOS IDENTIFICATIVOS'!$C$10,1,2),"0000")</f>
        <v>980000</v>
      </c>
      <c r="D18" s="387" t="s">
        <v>888</v>
      </c>
      <c r="E18" s="389" t="str">
        <f aca="false">VLOOKUP('DATOS IDENTIFICATIVOS'!$A$52,'EMPRESA- PROGRAMA'!$B$2:$C$45,2,FALSE())</f>
        <v>910I</v>
      </c>
      <c r="F18" s="387" t="s">
        <v>819</v>
      </c>
      <c r="H18" s="388" t="n">
        <f aca="false">+IF('EP4 PPTO CAPITAL'!E32&lt;=0,ABS('EP4 PPTO CAPITAL'!E32),0)</f>
        <v>0</v>
      </c>
      <c r="I18" s="0" t="n">
        <v>0</v>
      </c>
      <c r="J18" s="0" t="n">
        <v>0</v>
      </c>
      <c r="K18" s="388" t="n">
        <f aca="false">+H18</f>
        <v>0</v>
      </c>
    </row>
    <row r="19" customFormat="false" ht="13.2" hidden="false" customHeight="false" outlineLevel="0" collapsed="false">
      <c r="A19" s="389" t="n">
        <f aca="false">+'DATOS IDENTIFICATIVOS'!$C$9</f>
        <v>2021</v>
      </c>
      <c r="B19" s="387" t="str">
        <f aca="false">CONCATENATE(MID('DATOS IDENTIFICATIVOS'!$C$10,1,2),"0000")</f>
        <v>980000</v>
      </c>
      <c r="D19" s="387" t="s">
        <v>888</v>
      </c>
      <c r="E19" s="389" t="str">
        <f aca="false">VLOOKUP('DATOS IDENTIFICATIVOS'!$A$52,'EMPRESA- PROGRAMA'!$B$2:$C$45,2,FALSE())</f>
        <v>910I</v>
      </c>
      <c r="F19" s="387" t="s">
        <v>820</v>
      </c>
      <c r="H19" s="388" t="n">
        <f aca="false">+IF('EP4 PPTO CAPITAL'!E34&lt;=0,ABS('EP4 PPTO CAPITAL'!E34),0)</f>
        <v>2778</v>
      </c>
      <c r="I19" s="0" t="n">
        <v>0</v>
      </c>
      <c r="J19" s="0" t="n">
        <v>0</v>
      </c>
      <c r="K19" s="388" t="n">
        <f aca="false">+H19</f>
        <v>2778</v>
      </c>
    </row>
    <row r="20" customFormat="false" ht="13.2" hidden="false" customHeight="false" outlineLevel="0" collapsed="false">
      <c r="A20" s="389" t="n">
        <f aca="false">+'DATOS IDENTIFICATIVOS'!$C$9</f>
        <v>2021</v>
      </c>
      <c r="B20" s="387" t="str">
        <f aca="false">CONCATENATE(MID('DATOS IDENTIFICATIVOS'!$C$10,1,2),"0000")</f>
        <v>980000</v>
      </c>
      <c r="D20" s="387" t="s">
        <v>888</v>
      </c>
      <c r="E20" s="389" t="str">
        <f aca="false">VLOOKUP('DATOS IDENTIFICATIVOS'!$A$52,'EMPRESA- PROGRAMA'!$B$2:$C$45,2,FALSE())</f>
        <v>910I</v>
      </c>
      <c r="F20" s="387" t="s">
        <v>821</v>
      </c>
      <c r="H20" s="388" t="n">
        <f aca="false">+IF('EP4 PPTO CAPITAL'!E35&lt;=0,ABS('EP4 PPTO CAPITAL'!E35),0)</f>
        <v>0</v>
      </c>
      <c r="I20" s="0" t="n">
        <v>0</v>
      </c>
      <c r="J20" s="0" t="n">
        <v>0</v>
      </c>
      <c r="K20" s="388" t="n">
        <f aca="false">+H20</f>
        <v>0</v>
      </c>
    </row>
    <row r="21" customFormat="false" ht="13.2" hidden="false" customHeight="false" outlineLevel="0" collapsed="false">
      <c r="A21" s="389" t="n">
        <f aca="false">+'DATOS IDENTIFICATIVOS'!$C$9</f>
        <v>2021</v>
      </c>
      <c r="B21" s="387" t="str">
        <f aca="false">CONCATENATE(MID('DATOS IDENTIFICATIVOS'!$C$10,1,2),"0000")</f>
        <v>980000</v>
      </c>
      <c r="D21" s="387" t="s">
        <v>888</v>
      </c>
      <c r="E21" s="389" t="str">
        <f aca="false">VLOOKUP('DATOS IDENTIFICATIVOS'!$A$52,'EMPRESA- PROGRAMA'!$B$2:$C$45,2,FALSE())</f>
        <v>910I</v>
      </c>
      <c r="F21" s="387" t="s">
        <v>822</v>
      </c>
      <c r="H21" s="388" t="n">
        <f aca="false">+IF('EP4 PPTO CAPITAL'!E36&lt;=0,ABS('EP4 PPTO CAPITAL'!E36),0)</f>
        <v>0</v>
      </c>
      <c r="I21" s="0" t="n">
        <v>0</v>
      </c>
      <c r="J21" s="0" t="n">
        <v>0</v>
      </c>
      <c r="K21" s="388" t="n">
        <f aca="false">+H21</f>
        <v>0</v>
      </c>
    </row>
    <row r="22" customFormat="false" ht="13.2" hidden="false" customHeight="false" outlineLevel="0" collapsed="false">
      <c r="A22" s="389" t="n">
        <f aca="false">+'DATOS IDENTIFICATIVOS'!$C$9</f>
        <v>2021</v>
      </c>
      <c r="B22" s="387" t="str">
        <f aca="false">CONCATENATE(MID('DATOS IDENTIFICATIVOS'!$C$10,1,2),"0000")</f>
        <v>980000</v>
      </c>
      <c r="D22" s="387" t="s">
        <v>888</v>
      </c>
      <c r="E22" s="389" t="str">
        <f aca="false">VLOOKUP('DATOS IDENTIFICATIVOS'!$A$52,'EMPRESA- PROGRAMA'!$B$2:$C$45,2,FALSE())</f>
        <v>910I</v>
      </c>
      <c r="F22" s="387" t="s">
        <v>823</v>
      </c>
      <c r="H22" s="388" t="n">
        <f aca="false">+IF('EP4 PPTO CAPITAL'!E37&lt;=0,ABS('EP4 PPTO CAPITAL'!E37),0)</f>
        <v>0</v>
      </c>
      <c r="I22" s="0" t="n">
        <v>0</v>
      </c>
      <c r="J22" s="0" t="n">
        <v>0</v>
      </c>
      <c r="K22" s="388" t="n">
        <f aca="false">+H22</f>
        <v>0</v>
      </c>
    </row>
    <row r="23" customFormat="false" ht="13.2" hidden="false" customHeight="false" outlineLevel="0" collapsed="false">
      <c r="A23" s="389" t="n">
        <f aca="false">+'DATOS IDENTIFICATIVOS'!$C$9</f>
        <v>2021</v>
      </c>
      <c r="B23" s="387" t="str">
        <f aca="false">CONCATENATE(MID('DATOS IDENTIFICATIVOS'!$C$10,1,2),"0000")</f>
        <v>980000</v>
      </c>
      <c r="D23" s="387" t="s">
        <v>888</v>
      </c>
      <c r="E23" s="389" t="str">
        <f aca="false">VLOOKUP('DATOS IDENTIFICATIVOS'!$A$52,'EMPRESA- PROGRAMA'!$B$2:$C$45,2,FALSE())</f>
        <v>910I</v>
      </c>
      <c r="F23" s="387" t="s">
        <v>824</v>
      </c>
      <c r="H23" s="388" t="n">
        <f aca="false">+IF('EP4 PPTO CAPITAL'!E38&lt;=0,ABS('EP4 PPTO CAPITAL'!E38),0)</f>
        <v>0</v>
      </c>
      <c r="I23" s="0" t="n">
        <v>0</v>
      </c>
      <c r="J23" s="0" t="n">
        <v>0</v>
      </c>
      <c r="K23" s="388" t="n">
        <f aca="false">+H23</f>
        <v>0</v>
      </c>
    </row>
    <row r="24" customFormat="false" ht="13.2" hidden="false" customHeight="false" outlineLevel="0" collapsed="false">
      <c r="A24" s="389" t="n">
        <f aca="false">+'DATOS IDENTIFICATIVOS'!$C$9</f>
        <v>2021</v>
      </c>
      <c r="B24" s="387" t="str">
        <f aca="false">CONCATENATE(MID('DATOS IDENTIFICATIVOS'!$C$10,1,2),"0000")</f>
        <v>980000</v>
      </c>
      <c r="D24" s="387" t="s">
        <v>888</v>
      </c>
      <c r="E24" s="389" t="str">
        <f aca="false">VLOOKUP('DATOS IDENTIFICATIVOS'!$A$52,'EMPRESA- PROGRAMA'!$B$2:$C$45,2,FALSE())</f>
        <v>910I</v>
      </c>
      <c r="F24" s="387" t="s">
        <v>825</v>
      </c>
      <c r="H24" s="388" t="n">
        <f aca="false">+IF('EP4 PPTO CAPITAL'!E42&lt;=0,ABS('EP4 PPTO CAPITAL'!E42),0)</f>
        <v>0</v>
      </c>
      <c r="I24" s="0" t="n">
        <v>0</v>
      </c>
      <c r="J24" s="0" t="n">
        <v>0</v>
      </c>
      <c r="K24" s="388" t="n">
        <f aca="false">+H24</f>
        <v>0</v>
      </c>
    </row>
    <row r="25" customFormat="false" ht="13.2" hidden="false" customHeight="false" outlineLevel="0" collapsed="false">
      <c r="A25" s="389" t="n">
        <f aca="false">+'DATOS IDENTIFICATIVOS'!$C$9</f>
        <v>2021</v>
      </c>
      <c r="B25" s="387" t="str">
        <f aca="false">CONCATENATE(MID('DATOS IDENTIFICATIVOS'!$C$10,1,2),"0000")</f>
        <v>980000</v>
      </c>
      <c r="D25" s="387" t="s">
        <v>888</v>
      </c>
      <c r="E25" s="389" t="str">
        <f aca="false">VLOOKUP('DATOS IDENTIFICATIVOS'!$A$52,'EMPRESA- PROGRAMA'!$B$2:$C$45,2,FALSE())</f>
        <v>910I</v>
      </c>
      <c r="F25" s="387" t="s">
        <v>826</v>
      </c>
      <c r="H25" s="388" t="n">
        <f aca="false">+IF('EP4 PPTO CAPITAL'!E43&lt;=0,ABS('EP4 PPTO CAPITAL'!E43),0)</f>
        <v>0</v>
      </c>
      <c r="I25" s="0" t="n">
        <v>0</v>
      </c>
      <c r="J25" s="0" t="n">
        <v>0</v>
      </c>
      <c r="K25" s="388" t="n">
        <f aca="false">+H25</f>
        <v>0</v>
      </c>
    </row>
    <row r="26" customFormat="false" ht="13.2" hidden="false" customHeight="false" outlineLevel="0" collapsed="false">
      <c r="A26" s="389" t="n">
        <f aca="false">+'DATOS IDENTIFICATIVOS'!$C$9</f>
        <v>2021</v>
      </c>
      <c r="B26" s="387" t="str">
        <f aca="false">CONCATENATE(MID('DATOS IDENTIFICATIVOS'!$C$10,1,2),"0000")</f>
        <v>980000</v>
      </c>
      <c r="D26" s="387" t="s">
        <v>888</v>
      </c>
      <c r="E26" s="389" t="str">
        <f aca="false">VLOOKUP('DATOS IDENTIFICATIVOS'!$A$52,'EMPRESA- PROGRAMA'!$B$2:$C$45,2,FALSE())</f>
        <v>910I</v>
      </c>
      <c r="F26" s="387" t="s">
        <v>827</v>
      </c>
      <c r="H26" s="388" t="n">
        <f aca="false">+IF('EP4 PPTO CAPITAL'!E44&lt;=0,ABS('EP4 PPTO CAPITAL'!E44),0)</f>
        <v>545034</v>
      </c>
      <c r="I26" s="0" t="n">
        <v>0</v>
      </c>
      <c r="J26" s="0" t="n">
        <v>0</v>
      </c>
      <c r="K26" s="388" t="n">
        <f aca="false">+H26</f>
        <v>545034</v>
      </c>
    </row>
    <row r="27" customFormat="false" ht="13.2" hidden="false" customHeight="false" outlineLevel="0" collapsed="false">
      <c r="A27" s="389" t="n">
        <f aca="false">+'DATOS IDENTIFICATIVOS'!$C$9</f>
        <v>2021</v>
      </c>
      <c r="B27" s="387" t="str">
        <f aca="false">CONCATENATE(MID('DATOS IDENTIFICATIVOS'!$C$10,1,2),"0000")</f>
        <v>980000</v>
      </c>
      <c r="D27" s="387" t="s">
        <v>888</v>
      </c>
      <c r="E27" s="389" t="str">
        <f aca="false">VLOOKUP('DATOS IDENTIFICATIVOS'!$A$52,'EMPRESA- PROGRAMA'!$B$2:$C$45,2,FALSE())</f>
        <v>910I</v>
      </c>
      <c r="F27" s="387" t="s">
        <v>828</v>
      </c>
      <c r="H27" s="388" t="n">
        <f aca="false">+IF('EP4 PPTO CAPITAL'!E45&lt;=0,ABS('EP4 PPTO CAPITAL'!E45),0)</f>
        <v>0</v>
      </c>
      <c r="I27" s="0" t="n">
        <v>0</v>
      </c>
      <c r="J27" s="0" t="n">
        <v>0</v>
      </c>
      <c r="K27" s="388" t="n">
        <f aca="false">+H27</f>
        <v>0</v>
      </c>
    </row>
    <row r="28" customFormat="false" ht="13.2" hidden="false" customHeight="false" outlineLevel="0" collapsed="false">
      <c r="A28" s="389" t="n">
        <f aca="false">+'DATOS IDENTIFICATIVOS'!$C$9</f>
        <v>2021</v>
      </c>
      <c r="B28" s="387" t="str">
        <f aca="false">CONCATENATE(MID('DATOS IDENTIFICATIVOS'!$C$10,1,2),"0000")</f>
        <v>980000</v>
      </c>
      <c r="D28" s="387" t="s">
        <v>888</v>
      </c>
      <c r="E28" s="389" t="str">
        <f aca="false">VLOOKUP('DATOS IDENTIFICATIVOS'!$A$52,'EMPRESA- PROGRAMA'!$B$2:$C$45,2,FALSE())</f>
        <v>910I</v>
      </c>
      <c r="F28" s="387" t="s">
        <v>829</v>
      </c>
      <c r="H28" s="388" t="n">
        <f aca="false">+IF('EP4 PPTO CAPITAL'!E46&lt;=0,ABS('EP4 PPTO CAPITAL'!E46),0)</f>
        <v>0</v>
      </c>
      <c r="I28" s="0" t="n">
        <v>0</v>
      </c>
      <c r="J28" s="0" t="n">
        <v>0</v>
      </c>
      <c r="K28" s="388" t="n">
        <f aca="false">+H28</f>
        <v>0</v>
      </c>
    </row>
    <row r="29" customFormat="false" ht="13.2" hidden="false" customHeight="false" outlineLevel="0" collapsed="false">
      <c r="A29" s="389" t="n">
        <f aca="false">+'DATOS IDENTIFICATIVOS'!$C$9</f>
        <v>2021</v>
      </c>
      <c r="B29" s="387" t="str">
        <f aca="false">CONCATENATE(MID('DATOS IDENTIFICATIVOS'!$C$10,1,2),"0000")</f>
        <v>980000</v>
      </c>
      <c r="D29" s="387" t="s">
        <v>888</v>
      </c>
      <c r="E29" s="389" t="str">
        <f aca="false">VLOOKUP('DATOS IDENTIFICATIVOS'!$A$52,'EMPRESA- PROGRAMA'!$B$2:$C$45,2,FALSE())</f>
        <v>910I</v>
      </c>
      <c r="F29" s="387" t="s">
        <v>830</v>
      </c>
      <c r="H29" s="388" t="n">
        <f aca="false">+IF('EP4 PPTO CAPITAL'!E47&lt;=0,ABS('EP4 PPTO CAPITAL'!E47),0)</f>
        <v>0</v>
      </c>
      <c r="I29" s="0" t="n">
        <v>0</v>
      </c>
      <c r="J29" s="0" t="n">
        <v>0</v>
      </c>
      <c r="K29" s="388" t="n">
        <f aca="false">+H29</f>
        <v>0</v>
      </c>
    </row>
    <row r="30" customFormat="false" ht="13.2" hidden="false" customHeight="false" outlineLevel="0" collapsed="false">
      <c r="A30" s="389" t="n">
        <f aca="false">+'DATOS IDENTIFICATIVOS'!$C$9</f>
        <v>2021</v>
      </c>
      <c r="B30" s="387" t="str">
        <f aca="false">CONCATENATE(MID('DATOS IDENTIFICATIVOS'!$C$10,1,2),"0000")</f>
        <v>980000</v>
      </c>
      <c r="D30" s="387" t="s">
        <v>888</v>
      </c>
      <c r="E30" s="389" t="str">
        <f aca="false">VLOOKUP('DATOS IDENTIFICATIVOS'!$A$52,'EMPRESA- PROGRAMA'!$B$2:$C$45,2,FALSE())</f>
        <v>910I</v>
      </c>
      <c r="F30" s="387" t="s">
        <v>831</v>
      </c>
      <c r="H30" s="388" t="n">
        <f aca="false">+IF('EP4 PPTO CAPITAL'!E48&lt;=0,ABS('EP4 PPTO CAPITAL'!E48),0)</f>
        <v>0</v>
      </c>
      <c r="I30" s="0" t="n">
        <v>0</v>
      </c>
      <c r="J30" s="0" t="n">
        <v>0</v>
      </c>
      <c r="K30" s="388" t="n">
        <f aca="false">+H30</f>
        <v>0</v>
      </c>
    </row>
    <row r="31" customFormat="false" ht="13.2" hidden="false" customHeight="false" outlineLevel="0" collapsed="false">
      <c r="A31" s="389" t="n">
        <f aca="false">+'DATOS IDENTIFICATIVOS'!$C$9</f>
        <v>2021</v>
      </c>
      <c r="B31" s="387" t="str">
        <f aca="false">CONCATENATE(MID('DATOS IDENTIFICATIVOS'!$C$10,1,2),"0000")</f>
        <v>980000</v>
      </c>
      <c r="D31" s="387" t="s">
        <v>888</v>
      </c>
      <c r="E31" s="389" t="str">
        <f aca="false">VLOOKUP('DATOS IDENTIFICATIVOS'!$A$52,'EMPRESA- PROGRAMA'!$B$2:$C$45,2,FALSE())</f>
        <v>910I</v>
      </c>
      <c r="F31" s="387" t="s">
        <v>832</v>
      </c>
      <c r="H31" s="388" t="n">
        <f aca="false">+IF('EP4 PPTO CAPITAL'!E50&lt;=0,ABS('EP4 PPTO CAPITAL'!E50),0)</f>
        <v>0</v>
      </c>
      <c r="I31" s="0" t="n">
        <v>0</v>
      </c>
      <c r="J31" s="0" t="n">
        <v>0</v>
      </c>
      <c r="K31" s="388" t="n">
        <f aca="false">+H31</f>
        <v>0</v>
      </c>
    </row>
    <row r="32" customFormat="false" ht="13.2" hidden="false" customHeight="false" outlineLevel="0" collapsed="false">
      <c r="A32" s="389" t="n">
        <f aca="false">+'DATOS IDENTIFICATIVOS'!$C$9</f>
        <v>2021</v>
      </c>
      <c r="B32" s="387" t="str">
        <f aca="false">CONCATENATE(MID('DATOS IDENTIFICATIVOS'!$C$10,1,2),"0000")</f>
        <v>980000</v>
      </c>
      <c r="D32" s="387" t="s">
        <v>888</v>
      </c>
      <c r="E32" s="389" t="str">
        <f aca="false">VLOOKUP('DATOS IDENTIFICATIVOS'!$A$52,'EMPRESA- PROGRAMA'!$B$2:$C$45,2,FALSE())</f>
        <v>910I</v>
      </c>
      <c r="F32" s="387" t="s">
        <v>833</v>
      </c>
      <c r="H32" s="388" t="n">
        <f aca="false">+IF('EP4 PPTO CAPITAL'!E51&lt;=0,ABS('EP4 PPTO CAPITAL'!E51),0)</f>
        <v>0</v>
      </c>
      <c r="I32" s="0" t="n">
        <v>0</v>
      </c>
      <c r="J32" s="0" t="n">
        <v>0</v>
      </c>
      <c r="K32" s="388" t="n">
        <f aca="false">+H32</f>
        <v>0</v>
      </c>
    </row>
    <row r="33" customFormat="false" ht="13.2" hidden="false" customHeight="false" outlineLevel="0" collapsed="false">
      <c r="A33" s="389" t="n">
        <f aca="false">+'DATOS IDENTIFICATIVOS'!$C$9</f>
        <v>2021</v>
      </c>
      <c r="B33" s="387" t="str">
        <f aca="false">CONCATENATE(MID('DATOS IDENTIFICATIVOS'!$C$10,1,2),"0000")</f>
        <v>980000</v>
      </c>
      <c r="D33" s="387" t="s">
        <v>888</v>
      </c>
      <c r="E33" s="389" t="str">
        <f aca="false">VLOOKUP('DATOS IDENTIFICATIVOS'!$A$52,'EMPRESA- PROGRAMA'!$B$2:$C$45,2,FALSE())</f>
        <v>910I</v>
      </c>
      <c r="F33" s="387" t="s">
        <v>834</v>
      </c>
      <c r="H33" s="388" t="n">
        <f aca="false">+IF('EP4 PPTO CAPITAL'!E52&lt;=0,ABS('EP4 PPTO CAPITAL'!E52),0)</f>
        <v>0</v>
      </c>
      <c r="I33" s="0" t="n">
        <v>0</v>
      </c>
      <c r="J33" s="0" t="n">
        <v>0</v>
      </c>
      <c r="K33" s="388" t="n">
        <f aca="false">+H33</f>
        <v>0</v>
      </c>
    </row>
    <row r="34" customFormat="false" ht="13.2" hidden="false" customHeight="false" outlineLevel="0" collapsed="false">
      <c r="A34" s="389" t="n">
        <f aca="false">+'DATOS IDENTIFICATIVOS'!$C$9</f>
        <v>2021</v>
      </c>
      <c r="B34" s="387" t="str">
        <f aca="false">CONCATENATE(MID('DATOS IDENTIFICATIVOS'!$C$10,1,2),"0000")</f>
        <v>980000</v>
      </c>
      <c r="D34" s="387" t="s">
        <v>888</v>
      </c>
      <c r="E34" s="389" t="str">
        <f aca="false">VLOOKUP('DATOS IDENTIFICATIVOS'!$A$52,'EMPRESA- PROGRAMA'!$B$2:$C$45,2,FALSE())</f>
        <v>910I</v>
      </c>
      <c r="F34" s="387" t="s">
        <v>835</v>
      </c>
      <c r="H34" s="388" t="n">
        <f aca="false">+IF('EP4 PPTO CAPITAL'!E53&lt;=0,ABS('EP4 PPTO CAPITAL'!E53),0)</f>
        <v>0</v>
      </c>
      <c r="I34" s="0" t="n">
        <v>0</v>
      </c>
      <c r="J34" s="0" t="n">
        <v>0</v>
      </c>
      <c r="K34" s="388" t="n">
        <f aca="false">+H34</f>
        <v>0</v>
      </c>
    </row>
    <row r="35" customFormat="false" ht="13.2" hidden="false" customHeight="false" outlineLevel="0" collapsed="false">
      <c r="A35" s="389" t="n">
        <f aca="false">+'DATOS IDENTIFICATIVOS'!$C$9</f>
        <v>2021</v>
      </c>
      <c r="B35" s="387" t="str">
        <f aca="false">CONCATENATE(MID('DATOS IDENTIFICATIVOS'!$C$10,1,2),"0000")</f>
        <v>980000</v>
      </c>
      <c r="D35" s="387" t="s">
        <v>888</v>
      </c>
      <c r="E35" s="389" t="str">
        <f aca="false">VLOOKUP('DATOS IDENTIFICATIVOS'!$A$52,'EMPRESA- PROGRAMA'!$B$2:$C$45,2,FALSE())</f>
        <v>910I</v>
      </c>
      <c r="F35" s="387" t="s">
        <v>836</v>
      </c>
      <c r="H35" s="388" t="n">
        <f aca="false">+IF('EP4 PPTO CAPITAL'!E54&lt;=0,ABS('EP4 PPTO CAPITAL'!E54),0)</f>
        <v>0</v>
      </c>
      <c r="I35" s="0" t="n">
        <v>0</v>
      </c>
      <c r="J35" s="0" t="n">
        <v>0</v>
      </c>
      <c r="K35" s="388" t="n">
        <f aca="false">+H35</f>
        <v>0</v>
      </c>
    </row>
    <row r="36" customFormat="false" ht="13.2" hidden="false" customHeight="false" outlineLevel="0" collapsed="false">
      <c r="A36" s="389" t="n">
        <f aca="false">+'DATOS IDENTIFICATIVOS'!$C$9</f>
        <v>2021</v>
      </c>
      <c r="B36" s="387" t="str">
        <f aca="false">CONCATENATE(MID('DATOS IDENTIFICATIVOS'!$C$10,1,2),"0000")</f>
        <v>980000</v>
      </c>
      <c r="D36" s="387" t="s">
        <v>888</v>
      </c>
      <c r="E36" s="389" t="str">
        <f aca="false">VLOOKUP('DATOS IDENTIFICATIVOS'!$A$52,'EMPRESA- PROGRAMA'!$B$2:$C$45,2,FALSE())</f>
        <v>910I</v>
      </c>
      <c r="F36" s="387" t="s">
        <v>837</v>
      </c>
      <c r="H36" s="388" t="n">
        <f aca="false">+IF('EP4 PPTO CAPITAL'!E55&lt;=0,ABS('EP4 PPTO CAPITAL'!E55),0)</f>
        <v>0</v>
      </c>
      <c r="I36" s="0" t="n">
        <v>0</v>
      </c>
      <c r="J36" s="0" t="n">
        <v>0</v>
      </c>
      <c r="K36" s="388" t="n">
        <f aca="false">+H36</f>
        <v>0</v>
      </c>
    </row>
    <row r="37" customFormat="false" ht="13.2" hidden="false" customHeight="false" outlineLevel="0" collapsed="false">
      <c r="A37" s="389" t="n">
        <f aca="false">+'DATOS IDENTIFICATIVOS'!$C$9</f>
        <v>2021</v>
      </c>
      <c r="B37" s="387" t="str">
        <f aca="false">CONCATENATE(MID('DATOS IDENTIFICATIVOS'!$C$10,1,2),"0000")</f>
        <v>980000</v>
      </c>
      <c r="D37" s="387" t="s">
        <v>888</v>
      </c>
      <c r="E37" s="389" t="str">
        <f aca="false">VLOOKUP('DATOS IDENTIFICATIVOS'!$A$52,'EMPRESA- PROGRAMA'!$B$2:$C$45,2,FALSE())</f>
        <v>910I</v>
      </c>
      <c r="F37" s="387" t="s">
        <v>838</v>
      </c>
      <c r="H37" s="388" t="n">
        <f aca="false">+IF('EP4 PPTO CAPITAL'!E56&lt;=0,ABS('EP4 PPTO CAPITAL'!E56),0)</f>
        <v>0</v>
      </c>
      <c r="I37" s="0" t="n">
        <v>0</v>
      </c>
      <c r="J37" s="0" t="n">
        <v>0</v>
      </c>
      <c r="K37" s="388" t="n">
        <f aca="false">+H37</f>
        <v>0</v>
      </c>
    </row>
    <row r="38" customFormat="false" ht="13.2" hidden="false" customHeight="false" outlineLevel="0" collapsed="false">
      <c r="A38" s="389" t="n">
        <f aca="false">+'DATOS IDENTIFICATIVOS'!$C$9</f>
        <v>2021</v>
      </c>
      <c r="B38" s="387" t="str">
        <f aca="false">CONCATENATE(MID('DATOS IDENTIFICATIVOS'!$C$10,1,2),"0000")</f>
        <v>980000</v>
      </c>
      <c r="D38" s="387" t="s">
        <v>888</v>
      </c>
      <c r="E38" s="389" t="str">
        <f aca="false">VLOOKUP('DATOS IDENTIFICATIVOS'!$A$52,'EMPRESA- PROGRAMA'!$B$2:$C$45,2,FALSE())</f>
        <v>910I</v>
      </c>
      <c r="F38" s="387" t="s">
        <v>839</v>
      </c>
      <c r="H38" s="388" t="n">
        <f aca="false">+IF('EP4 PPTO CAPITAL'!E60&lt;=0,ABS('EP4 PPTO CAPITAL'!E60),0)</f>
        <v>0</v>
      </c>
      <c r="I38" s="0" t="n">
        <v>0</v>
      </c>
      <c r="J38" s="0" t="n">
        <v>0</v>
      </c>
      <c r="K38" s="388" t="n">
        <f aca="false">+H38</f>
        <v>0</v>
      </c>
    </row>
    <row r="39" customFormat="false" ht="13.2" hidden="false" customHeight="false" outlineLevel="0" collapsed="false">
      <c r="A39" s="389" t="n">
        <f aca="false">+'DATOS IDENTIFICATIVOS'!$C$9</f>
        <v>2021</v>
      </c>
      <c r="B39" s="387" t="str">
        <f aca="false">CONCATENATE(MID('DATOS IDENTIFICATIVOS'!$C$10,1,2),"0000")</f>
        <v>980000</v>
      </c>
      <c r="D39" s="387" t="s">
        <v>888</v>
      </c>
      <c r="E39" s="389" t="str">
        <f aca="false">VLOOKUP('DATOS IDENTIFICATIVOS'!$A$52,'EMPRESA- PROGRAMA'!$B$2:$C$45,2,FALSE())</f>
        <v>910I</v>
      </c>
      <c r="F39" s="387" t="s">
        <v>840</v>
      </c>
      <c r="H39" s="388" t="n">
        <f aca="false">+IF('EP4 PPTO CAPITAL'!E61&lt;=0,ABS('EP4 PPTO CAPITAL'!E61),0)</f>
        <v>0</v>
      </c>
      <c r="I39" s="0" t="n">
        <v>0</v>
      </c>
      <c r="J39" s="0" t="n">
        <v>0</v>
      </c>
      <c r="K39" s="388" t="n">
        <f aca="false">+H39</f>
        <v>0</v>
      </c>
    </row>
    <row r="40" customFormat="false" ht="13.2" hidden="false" customHeight="false" outlineLevel="0" collapsed="false">
      <c r="A40" s="389" t="n">
        <f aca="false">+'DATOS IDENTIFICATIVOS'!$C$9</f>
        <v>2021</v>
      </c>
      <c r="B40" s="387" t="str">
        <f aca="false">CONCATENATE(MID('DATOS IDENTIFICATIVOS'!$C$10,1,2),"0000")</f>
        <v>980000</v>
      </c>
      <c r="D40" s="387" t="s">
        <v>888</v>
      </c>
      <c r="E40" s="389" t="str">
        <f aca="false">VLOOKUP('DATOS IDENTIFICATIVOS'!$A$52,'EMPRESA- PROGRAMA'!$B$2:$C$45,2,FALSE())</f>
        <v>910I</v>
      </c>
      <c r="F40" s="387" t="s">
        <v>841</v>
      </c>
      <c r="H40" s="388" t="n">
        <f aca="false">+IF('EP4 PPTO CAPITAL'!E62&lt;=0,ABS('EP4 PPTO CAPITAL'!E62),0)</f>
        <v>0</v>
      </c>
      <c r="I40" s="0" t="n">
        <v>0</v>
      </c>
      <c r="J40" s="0" t="n">
        <v>0</v>
      </c>
      <c r="K40" s="388" t="n">
        <f aca="false">+H40</f>
        <v>0</v>
      </c>
    </row>
    <row r="41" customFormat="false" ht="13.2" hidden="false" customHeight="false" outlineLevel="0" collapsed="false">
      <c r="A41" s="389" t="n">
        <f aca="false">+'DATOS IDENTIFICATIVOS'!$C$9</f>
        <v>2021</v>
      </c>
      <c r="B41" s="387" t="str">
        <f aca="false">CONCATENATE(MID('DATOS IDENTIFICATIVOS'!$C$10,1,2),"0000")</f>
        <v>980000</v>
      </c>
      <c r="D41" s="387" t="s">
        <v>888</v>
      </c>
      <c r="E41" s="389" t="str">
        <f aca="false">VLOOKUP('DATOS IDENTIFICATIVOS'!$A$52,'EMPRESA- PROGRAMA'!$B$2:$C$45,2,FALSE())</f>
        <v>910I</v>
      </c>
      <c r="F41" s="387" t="s">
        <v>842</v>
      </c>
      <c r="H41" s="388" t="n">
        <f aca="false">+IF('EP4 PPTO CAPITAL'!E63&lt;=0,ABS('EP4 PPTO CAPITAL'!E63),0)</f>
        <v>0</v>
      </c>
      <c r="I41" s="0" t="n">
        <v>0</v>
      </c>
      <c r="J41" s="0" t="n">
        <v>0</v>
      </c>
      <c r="K41" s="388" t="n">
        <f aca="false">+H41</f>
        <v>0</v>
      </c>
    </row>
    <row r="42" customFormat="false" ht="13.2" hidden="false" customHeight="false" outlineLevel="0" collapsed="false">
      <c r="A42" s="389" t="n">
        <f aca="false">+'DATOS IDENTIFICATIVOS'!$C$9</f>
        <v>2021</v>
      </c>
      <c r="B42" s="387" t="str">
        <f aca="false">CONCATENATE(MID('DATOS IDENTIFICATIVOS'!$C$10,1,2),"0000")</f>
        <v>980000</v>
      </c>
      <c r="D42" s="387" t="s">
        <v>888</v>
      </c>
      <c r="E42" s="389" t="str">
        <f aca="false">VLOOKUP('DATOS IDENTIFICATIVOS'!$A$52,'EMPRESA- PROGRAMA'!$B$2:$C$45,2,FALSE())</f>
        <v>910I</v>
      </c>
      <c r="F42" s="387" t="s">
        <v>843</v>
      </c>
      <c r="H42" s="388" t="n">
        <f aca="false">+IF('EP4 PPTO CAPITAL'!E64&lt;=0,ABS('EP4 PPTO CAPITAL'!E64),0)</f>
        <v>0</v>
      </c>
      <c r="I42" s="0" t="n">
        <v>0</v>
      </c>
      <c r="J42" s="0" t="n">
        <v>0</v>
      </c>
      <c r="K42" s="388" t="n">
        <f aca="false">+H42</f>
        <v>0</v>
      </c>
    </row>
    <row r="43" customFormat="false" ht="13.2" hidden="false" customHeight="false" outlineLevel="0" collapsed="false">
      <c r="A43" s="389" t="n">
        <f aca="false">+'DATOS IDENTIFICATIVOS'!$C$9</f>
        <v>2021</v>
      </c>
      <c r="B43" s="387" t="str">
        <f aca="false">CONCATENATE(MID('DATOS IDENTIFICATIVOS'!$C$10,1,2),"0000")</f>
        <v>980000</v>
      </c>
      <c r="D43" s="387" t="s">
        <v>888</v>
      </c>
      <c r="E43" s="389" t="str">
        <f aca="false">VLOOKUP('DATOS IDENTIFICATIVOS'!$A$52,'EMPRESA- PROGRAMA'!$B$2:$C$45,2,FALSE())</f>
        <v>910I</v>
      </c>
      <c r="F43" s="387" t="s">
        <v>844</v>
      </c>
      <c r="H43" s="388" t="n">
        <f aca="false">+IF('EP4 PPTO CAPITAL'!E66&lt;=0,ABS('EP4 PPTO CAPITAL'!E66),0)</f>
        <v>0</v>
      </c>
      <c r="I43" s="0" t="n">
        <v>0</v>
      </c>
      <c r="J43" s="0" t="n">
        <v>0</v>
      </c>
      <c r="K43" s="388" t="n">
        <f aca="false">+H43</f>
        <v>0</v>
      </c>
    </row>
    <row r="44" customFormat="false" ht="13.2" hidden="false" customHeight="false" outlineLevel="0" collapsed="false">
      <c r="A44" s="389" t="n">
        <f aca="false">+'DATOS IDENTIFICATIVOS'!$C$9</f>
        <v>2021</v>
      </c>
      <c r="B44" s="387" t="str">
        <f aca="false">CONCATENATE(MID('DATOS IDENTIFICATIVOS'!$C$10,1,2),"0000")</f>
        <v>980000</v>
      </c>
      <c r="D44" s="387" t="s">
        <v>888</v>
      </c>
      <c r="E44" s="389" t="str">
        <f aca="false">VLOOKUP('DATOS IDENTIFICATIVOS'!$A$52,'EMPRESA- PROGRAMA'!$B$2:$C$45,2,FALSE())</f>
        <v>910I</v>
      </c>
      <c r="F44" s="387" t="s">
        <v>845</v>
      </c>
      <c r="H44" s="388" t="n">
        <f aca="false">+IF('EP4 PPTO CAPITAL'!E67&lt;=0,ABS('EP4 PPTO CAPITAL'!E67),0)</f>
        <v>872953</v>
      </c>
      <c r="I44" s="0" t="n">
        <v>0</v>
      </c>
      <c r="J44" s="0" t="n">
        <v>0</v>
      </c>
      <c r="K44" s="388" t="n">
        <f aca="false">+H44</f>
        <v>872953</v>
      </c>
    </row>
    <row r="45" customFormat="false" ht="13.2" hidden="false" customHeight="false" outlineLevel="0" collapsed="false">
      <c r="A45" s="389" t="n">
        <f aca="false">+'DATOS IDENTIFICATIVOS'!$C$9</f>
        <v>2021</v>
      </c>
      <c r="B45" s="387" t="str">
        <f aca="false">CONCATENATE(MID('DATOS IDENTIFICATIVOS'!$C$10,1,2),"0000")</f>
        <v>980000</v>
      </c>
      <c r="D45" s="387" t="s">
        <v>888</v>
      </c>
      <c r="E45" s="389" t="str">
        <f aca="false">VLOOKUP('DATOS IDENTIFICATIVOS'!$A$52,'EMPRESA- PROGRAMA'!$B$2:$C$45,2,FALSE())</f>
        <v>910I</v>
      </c>
      <c r="F45" s="387" t="s">
        <v>846</v>
      </c>
      <c r="H45" s="388" t="n">
        <f aca="false">+IF('EP4 PPTO CAPITAL'!E69&lt;=0,ABS('EP4 PPTO CAPITAL'!E69),0)</f>
        <v>0</v>
      </c>
      <c r="I45" s="0" t="n">
        <v>0</v>
      </c>
      <c r="J45" s="0" t="n">
        <v>0</v>
      </c>
      <c r="K45" s="388" t="n">
        <f aca="false">+H45</f>
        <v>0</v>
      </c>
    </row>
    <row r="46" customFormat="false" ht="13.2" hidden="false" customHeight="false" outlineLevel="0" collapsed="false">
      <c r="A46" s="389" t="n">
        <f aca="false">+'DATOS IDENTIFICATIVOS'!$C$9</f>
        <v>2021</v>
      </c>
      <c r="B46" s="387" t="str">
        <f aca="false">CONCATENATE(MID('DATOS IDENTIFICATIVOS'!$C$10,1,2),"0000")</f>
        <v>980000</v>
      </c>
      <c r="D46" s="387" t="s">
        <v>888</v>
      </c>
      <c r="E46" s="389" t="str">
        <f aca="false">VLOOKUP('DATOS IDENTIFICATIVOS'!$A$52,'EMPRESA- PROGRAMA'!$B$2:$C$45,2,FALSE())</f>
        <v>910I</v>
      </c>
      <c r="F46" s="387" t="s">
        <v>847</v>
      </c>
      <c r="H46" s="388" t="n">
        <f aca="false">+IF('EP4 PPTO CAPITAL'!E70&lt;=0,ABS('EP4 PPTO CAPITAL'!E70),0)</f>
        <v>0</v>
      </c>
      <c r="I46" s="0" t="n">
        <v>0</v>
      </c>
      <c r="J46" s="0" t="n">
        <v>0</v>
      </c>
      <c r="K46" s="388" t="n">
        <f aca="false">+H46</f>
        <v>0</v>
      </c>
    </row>
    <row r="47" customFormat="false" ht="13.2" hidden="false" customHeight="false" outlineLevel="0" collapsed="false">
      <c r="A47" s="389" t="n">
        <f aca="false">+'DATOS IDENTIFICATIVOS'!$C$9</f>
        <v>2021</v>
      </c>
      <c r="B47" s="387" t="str">
        <f aca="false">CONCATENATE(MID('DATOS IDENTIFICATIVOS'!$C$10,1,2),"0000")</f>
        <v>980000</v>
      </c>
      <c r="D47" s="387" t="s">
        <v>888</v>
      </c>
      <c r="E47" s="389" t="str">
        <f aca="false">VLOOKUP('DATOS IDENTIFICATIVOS'!$A$52,'EMPRESA- PROGRAMA'!$B$2:$C$45,2,FALSE())</f>
        <v>910I</v>
      </c>
      <c r="F47" s="387" t="s">
        <v>848</v>
      </c>
      <c r="H47" s="388" t="n">
        <f aca="false">+IF('EP4 PPTO CAPITAL'!E73&lt;=0,ABS('EP4 PPTO CAPITAL'!E73),0)</f>
        <v>0</v>
      </c>
      <c r="I47" s="0" t="n">
        <v>0</v>
      </c>
      <c r="J47" s="0" t="n">
        <v>0</v>
      </c>
      <c r="K47" s="388" t="n">
        <f aca="false">+H47</f>
        <v>0</v>
      </c>
    </row>
    <row r="48" customFormat="false" ht="13.2" hidden="false" customHeight="false" outlineLevel="0" collapsed="false">
      <c r="A48" s="389" t="n">
        <f aca="false">+'DATOS IDENTIFICATIVOS'!$C$9</f>
        <v>2021</v>
      </c>
      <c r="B48" s="387" t="str">
        <f aca="false">CONCATENATE(MID('DATOS IDENTIFICATIVOS'!$C$10,1,2),"0000")</f>
        <v>980000</v>
      </c>
      <c r="D48" s="387" t="s">
        <v>888</v>
      </c>
      <c r="E48" s="389" t="str">
        <f aca="false">VLOOKUP('DATOS IDENTIFICATIVOS'!$A$52,'EMPRESA- PROGRAMA'!$B$2:$C$45,2,FALSE())</f>
        <v>910I</v>
      </c>
      <c r="F48" s="387" t="s">
        <v>849</v>
      </c>
      <c r="H48" s="388" t="n">
        <f aca="false">+IF('EP4 PPTO CAPITAL'!E76&lt;=0,ABS('EP4 PPTO CAPITAL'!E76),0)</f>
        <v>0</v>
      </c>
      <c r="I48" s="0" t="n">
        <v>0</v>
      </c>
      <c r="J48" s="0" t="n">
        <v>0</v>
      </c>
      <c r="K48" s="388" t="n">
        <f aca="false">+H48</f>
        <v>0</v>
      </c>
    </row>
    <row r="49" customFormat="false" ht="13.2" hidden="false" customHeight="false" outlineLevel="0" collapsed="false">
      <c r="A49" s="389" t="n">
        <f aca="false">+'DATOS IDENTIFICATIVOS'!$C$9</f>
        <v>2021</v>
      </c>
      <c r="B49" s="387" t="str">
        <f aca="false">CONCATENATE(MID('DATOS IDENTIFICATIVOS'!$C$10,1,2),"0000")</f>
        <v>980000</v>
      </c>
      <c r="D49" s="387" t="s">
        <v>888</v>
      </c>
      <c r="E49" s="389" t="str">
        <f aca="false">VLOOKUP('DATOS IDENTIFICATIVOS'!$A$52,'EMPRESA- PROGRAMA'!$B$2:$C$45,2,FALSE())</f>
        <v>910I</v>
      </c>
      <c r="F49" s="387" t="s">
        <v>850</v>
      </c>
      <c r="H49" s="388" t="n">
        <f aca="false">+IF('EP4 PPTO CAPITAL'!E78&lt;=0,ABS('EP4 PPTO CAPITAL'!E78),0)</f>
        <v>0</v>
      </c>
      <c r="I49" s="0" t="n">
        <v>0</v>
      </c>
      <c r="J49" s="0" t="n">
        <v>0</v>
      </c>
      <c r="K49" s="388" t="n">
        <f aca="false">+H49</f>
        <v>0</v>
      </c>
    </row>
    <row r="50" customFormat="false" ht="13.2" hidden="false" customHeight="false" outlineLevel="0" collapsed="false">
      <c r="A50" s="389" t="n">
        <f aca="false">+'DATOS IDENTIFICATIVOS'!$C$9</f>
        <v>2021</v>
      </c>
      <c r="B50" s="387" t="str">
        <f aca="false">CONCATENATE(MID('DATOS IDENTIFICATIVOS'!$C$10,1,2),"0000")</f>
        <v>980000</v>
      </c>
      <c r="D50" s="387" t="s">
        <v>888</v>
      </c>
      <c r="E50" s="389" t="str">
        <f aca="false">VLOOKUP('DATOS IDENTIFICATIVOS'!$A$52,'EMPRESA- PROGRAMA'!$B$2:$C$45,2,FALSE())</f>
        <v>910I</v>
      </c>
      <c r="F50" s="387" t="s">
        <v>851</v>
      </c>
      <c r="H50" s="388" t="n">
        <f aca="false">+IF('EP3PRESUPUESTO EXPLOTACION'!E13&lt;=0,ABS('EP3PRESUPUESTO EXPLOTACION'!E13),0)</f>
        <v>0</v>
      </c>
      <c r="I50" s="0" t="n">
        <v>0</v>
      </c>
      <c r="J50" s="0" t="n">
        <v>0</v>
      </c>
      <c r="K50" s="388" t="n">
        <f aca="false">+H50</f>
        <v>0</v>
      </c>
    </row>
    <row r="51" customFormat="false" ht="13.2" hidden="false" customHeight="false" outlineLevel="0" collapsed="false">
      <c r="A51" s="389" t="n">
        <f aca="false">+'DATOS IDENTIFICATIVOS'!$C$9</f>
        <v>2021</v>
      </c>
      <c r="B51" s="387" t="str">
        <f aca="false">CONCATENATE(MID('DATOS IDENTIFICATIVOS'!$C$10,1,2),"0000")</f>
        <v>980000</v>
      </c>
      <c r="D51" s="387" t="s">
        <v>888</v>
      </c>
      <c r="E51" s="389" t="str">
        <f aca="false">VLOOKUP('DATOS IDENTIFICATIVOS'!$A$52,'EMPRESA- PROGRAMA'!$B$2:$C$45,2,FALSE())</f>
        <v>910I</v>
      </c>
      <c r="F51" s="387" t="s">
        <v>852</v>
      </c>
      <c r="H51" s="388" t="n">
        <f aca="false">+IF('EP3PRESUPUESTO EXPLOTACION'!E14&lt;=0,ABS('EP3PRESUPUESTO EXPLOTACION'!E14),0)</f>
        <v>0</v>
      </c>
      <c r="I51" s="0" t="n">
        <v>0</v>
      </c>
      <c r="J51" s="0" t="n">
        <v>0</v>
      </c>
      <c r="K51" s="388" t="n">
        <f aca="false">+H51</f>
        <v>0</v>
      </c>
    </row>
    <row r="52" customFormat="false" ht="13.2" hidden="false" customHeight="false" outlineLevel="0" collapsed="false">
      <c r="A52" s="389" t="n">
        <f aca="false">+'DATOS IDENTIFICATIVOS'!$C$9</f>
        <v>2021</v>
      </c>
      <c r="B52" s="387" t="str">
        <f aca="false">CONCATENATE(MID('DATOS IDENTIFICATIVOS'!$C$10,1,2),"0000")</f>
        <v>980000</v>
      </c>
      <c r="D52" s="387" t="s">
        <v>888</v>
      </c>
      <c r="E52" s="389" t="str">
        <f aca="false">VLOOKUP('DATOS IDENTIFICATIVOS'!$A$52,'EMPRESA- PROGRAMA'!$B$2:$C$45,2,FALSE())</f>
        <v>910I</v>
      </c>
      <c r="F52" s="387" t="s">
        <v>853</v>
      </c>
      <c r="H52" s="388" t="n">
        <f aca="false">+IF('EP3PRESUPUESTO EXPLOTACION'!E16&lt;=0,ABS('EP3PRESUPUESTO EXPLOTACION'!E16),0)</f>
        <v>0</v>
      </c>
      <c r="I52" s="0" t="n">
        <v>0</v>
      </c>
      <c r="J52" s="0" t="n">
        <v>0</v>
      </c>
      <c r="K52" s="388" t="n">
        <f aca="false">+H52</f>
        <v>0</v>
      </c>
    </row>
    <row r="53" customFormat="false" ht="13.2" hidden="false" customHeight="false" outlineLevel="0" collapsed="false">
      <c r="A53" s="389" t="n">
        <f aca="false">+'DATOS IDENTIFICATIVOS'!$C$9</f>
        <v>2021</v>
      </c>
      <c r="B53" s="387" t="str">
        <f aca="false">CONCATENATE(MID('DATOS IDENTIFICATIVOS'!$C$10,1,2),"0000")</f>
        <v>980000</v>
      </c>
      <c r="D53" s="387" t="s">
        <v>888</v>
      </c>
      <c r="E53" s="389" t="str">
        <f aca="false">VLOOKUP('DATOS IDENTIFICATIVOS'!$A$52,'EMPRESA- PROGRAMA'!$B$2:$C$45,2,FALSE())</f>
        <v>910I</v>
      </c>
      <c r="F53" s="387" t="s">
        <v>854</v>
      </c>
      <c r="H53" s="388" t="n">
        <f aca="false">+IF('EP3PRESUPUESTO EXPLOTACION'!E18&lt;=0,ABS('EP3PRESUPUESTO EXPLOTACION'!E18),0)</f>
        <v>0</v>
      </c>
      <c r="I53" s="0" t="n">
        <v>0</v>
      </c>
      <c r="J53" s="0" t="n">
        <v>0</v>
      </c>
      <c r="K53" s="388" t="n">
        <f aca="false">+H53</f>
        <v>0</v>
      </c>
    </row>
    <row r="54" customFormat="false" ht="13.2" hidden="false" customHeight="false" outlineLevel="0" collapsed="false">
      <c r="A54" s="389" t="n">
        <f aca="false">+'DATOS IDENTIFICATIVOS'!$C$9</f>
        <v>2021</v>
      </c>
      <c r="B54" s="387" t="str">
        <f aca="false">CONCATENATE(MID('DATOS IDENTIFICATIVOS'!$C$10,1,2),"0000")</f>
        <v>980000</v>
      </c>
      <c r="D54" s="387" t="s">
        <v>888</v>
      </c>
      <c r="E54" s="389" t="str">
        <f aca="false">VLOOKUP('DATOS IDENTIFICATIVOS'!$A$52,'EMPRESA- PROGRAMA'!$B$2:$C$45,2,FALSE())</f>
        <v>910I</v>
      </c>
      <c r="F54" s="387" t="s">
        <v>855</v>
      </c>
      <c r="H54" s="388" t="n">
        <f aca="false">+IF('EP3PRESUPUESTO EXPLOTACION'!E20&lt;=0,ABS('EP3PRESUPUESTO EXPLOTACION'!E20),0)</f>
        <v>0</v>
      </c>
      <c r="I54" s="0" t="n">
        <v>0</v>
      </c>
      <c r="J54" s="0" t="n">
        <v>0</v>
      </c>
      <c r="K54" s="388" t="n">
        <f aca="false">+H54</f>
        <v>0</v>
      </c>
    </row>
    <row r="55" customFormat="false" ht="13.2" hidden="false" customHeight="false" outlineLevel="0" collapsed="false">
      <c r="A55" s="389" t="n">
        <f aca="false">+'DATOS IDENTIFICATIVOS'!$C$9</f>
        <v>2021</v>
      </c>
      <c r="B55" s="387" t="str">
        <f aca="false">CONCATENATE(MID('DATOS IDENTIFICATIVOS'!$C$10,1,2),"0000")</f>
        <v>980000</v>
      </c>
      <c r="D55" s="387" t="s">
        <v>888</v>
      </c>
      <c r="E55" s="389" t="str">
        <f aca="false">VLOOKUP('DATOS IDENTIFICATIVOS'!$A$52,'EMPRESA- PROGRAMA'!$B$2:$C$45,2,FALSE())</f>
        <v>910I</v>
      </c>
      <c r="F55" s="387" t="s">
        <v>856</v>
      </c>
      <c r="H55" s="388" t="n">
        <f aca="false">+IF('EP3PRESUPUESTO EXPLOTACION'!E21&lt;=0,ABS('EP3PRESUPUESTO EXPLOTACION'!E21),0)</f>
        <v>1090741</v>
      </c>
      <c r="I55" s="0" t="n">
        <v>0</v>
      </c>
      <c r="J55" s="0" t="n">
        <v>0</v>
      </c>
      <c r="K55" s="388" t="n">
        <f aca="false">+H55</f>
        <v>1090741</v>
      </c>
    </row>
    <row r="56" customFormat="false" ht="13.2" hidden="false" customHeight="false" outlineLevel="0" collapsed="false">
      <c r="A56" s="389" t="n">
        <f aca="false">+'DATOS IDENTIFICATIVOS'!$C$9</f>
        <v>2021</v>
      </c>
      <c r="B56" s="387" t="str">
        <f aca="false">CONCATENATE(MID('DATOS IDENTIFICATIVOS'!$C$10,1,2),"0000")</f>
        <v>980000</v>
      </c>
      <c r="D56" s="387" t="s">
        <v>888</v>
      </c>
      <c r="E56" s="389" t="str">
        <f aca="false">VLOOKUP('DATOS IDENTIFICATIVOS'!$A$52,'EMPRESA- PROGRAMA'!$B$2:$C$45,2,FALSE())</f>
        <v>910I</v>
      </c>
      <c r="F56" s="387" t="s">
        <v>857</v>
      </c>
      <c r="H56" s="388" t="n">
        <f aca="false">+IF('EP3PRESUPUESTO EXPLOTACION'!E22&lt;=0,ABS('EP3PRESUPUESTO EXPLOTACION'!E22),0)</f>
        <v>1207852</v>
      </c>
      <c r="I56" s="0" t="n">
        <v>0</v>
      </c>
      <c r="J56" s="0" t="n">
        <v>0</v>
      </c>
      <c r="K56" s="388" t="n">
        <f aca="false">+H56</f>
        <v>1207852</v>
      </c>
    </row>
    <row r="57" customFormat="false" ht="13.2" hidden="false" customHeight="false" outlineLevel="0" collapsed="false">
      <c r="A57" s="389" t="n">
        <f aca="false">+'DATOS IDENTIFICATIVOS'!$C$9</f>
        <v>2021</v>
      </c>
      <c r="B57" s="387" t="str">
        <f aca="false">CONCATENATE(MID('DATOS IDENTIFICATIVOS'!$C$10,1,2),"0000")</f>
        <v>980000</v>
      </c>
      <c r="D57" s="387" t="s">
        <v>888</v>
      </c>
      <c r="E57" s="389" t="str">
        <f aca="false">VLOOKUP('DATOS IDENTIFICATIVOS'!$A$52,'EMPRESA- PROGRAMA'!$B$2:$C$45,2,FALSE())</f>
        <v>910I</v>
      </c>
      <c r="F57" s="387" t="s">
        <v>858</v>
      </c>
      <c r="H57" s="388" t="n">
        <f aca="false">+IF('EP3PRESUPUESTO EXPLOTACION'!E23&lt;=0,ABS('EP3PRESUPUESTO EXPLOTACION'!E23),0)</f>
        <v>0</v>
      </c>
      <c r="I57" s="0" t="n">
        <v>0</v>
      </c>
      <c r="J57" s="0" t="n">
        <v>0</v>
      </c>
      <c r="K57" s="388" t="n">
        <f aca="false">+H57</f>
        <v>0</v>
      </c>
    </row>
    <row r="58" customFormat="false" ht="13.2" hidden="false" customHeight="false" outlineLevel="0" collapsed="false">
      <c r="A58" s="389" t="n">
        <f aca="false">+'DATOS IDENTIFICATIVOS'!$C$9</f>
        <v>2021</v>
      </c>
      <c r="B58" s="387" t="str">
        <f aca="false">CONCATENATE(MID('DATOS IDENTIFICATIVOS'!$C$10,1,2),"0000")</f>
        <v>980000</v>
      </c>
      <c r="D58" s="387" t="s">
        <v>888</v>
      </c>
      <c r="E58" s="389" t="str">
        <f aca="false">VLOOKUP('DATOS IDENTIFICATIVOS'!$A$52,'EMPRESA- PROGRAMA'!$B$2:$C$45,2,FALSE())</f>
        <v>910I</v>
      </c>
      <c r="F58" s="387" t="s">
        <v>859</v>
      </c>
      <c r="H58" s="388" t="n">
        <f aca="false">+IF('EP3PRESUPUESTO EXPLOTACION'!E25&lt;=0,ABS('EP3PRESUPUESTO EXPLOTACION'!E25),0)</f>
        <v>0</v>
      </c>
      <c r="I58" s="0" t="n">
        <v>0</v>
      </c>
      <c r="J58" s="0" t="n">
        <v>0</v>
      </c>
      <c r="K58" s="388" t="n">
        <f aca="false">+H58</f>
        <v>0</v>
      </c>
    </row>
    <row r="59" customFormat="false" ht="13.2" hidden="false" customHeight="false" outlineLevel="0" collapsed="false">
      <c r="A59" s="389" t="n">
        <f aca="false">+'DATOS IDENTIFICATIVOS'!$C$9</f>
        <v>2021</v>
      </c>
      <c r="B59" s="387" t="str">
        <f aca="false">CONCATENATE(MID('DATOS IDENTIFICATIVOS'!$C$10,1,2),"0000")</f>
        <v>980000</v>
      </c>
      <c r="D59" s="387" t="s">
        <v>888</v>
      </c>
      <c r="E59" s="389" t="str">
        <f aca="false">VLOOKUP('DATOS IDENTIFICATIVOS'!$A$52,'EMPRESA- PROGRAMA'!$B$2:$C$45,2,FALSE())</f>
        <v>910I</v>
      </c>
      <c r="F59" s="387" t="s">
        <v>860</v>
      </c>
      <c r="H59" s="388" t="n">
        <f aca="false">+IF('EP3PRESUPUESTO EXPLOTACION'!E26&lt;=0,ABS('EP3PRESUPUESTO EXPLOTACION'!E26),0)</f>
        <v>0</v>
      </c>
      <c r="I59" s="0" t="n">
        <v>0</v>
      </c>
      <c r="J59" s="0" t="n">
        <v>0</v>
      </c>
      <c r="K59" s="388" t="n">
        <f aca="false">+H59</f>
        <v>0</v>
      </c>
    </row>
    <row r="60" customFormat="false" ht="13.2" hidden="false" customHeight="false" outlineLevel="0" collapsed="false">
      <c r="A60" s="389" t="n">
        <f aca="false">+'DATOS IDENTIFICATIVOS'!$C$9</f>
        <v>2021</v>
      </c>
      <c r="B60" s="387" t="str">
        <f aca="false">CONCATENATE(MID('DATOS IDENTIFICATIVOS'!$C$10,1,2),"0000")</f>
        <v>980000</v>
      </c>
      <c r="D60" s="387" t="s">
        <v>888</v>
      </c>
      <c r="E60" s="389" t="str">
        <f aca="false">VLOOKUP('DATOS IDENTIFICATIVOS'!$A$52,'EMPRESA- PROGRAMA'!$B$2:$C$45,2,FALSE())</f>
        <v>910I</v>
      </c>
      <c r="F60" s="387" t="s">
        <v>861</v>
      </c>
      <c r="H60" s="388" t="n">
        <f aca="false">+IF('EP3PRESUPUESTO EXPLOTACION'!E28&lt;=0,ABS('EP3PRESUPUESTO EXPLOTACION'!E28),0)</f>
        <v>4862804</v>
      </c>
      <c r="I60" s="0" t="n">
        <v>0</v>
      </c>
      <c r="J60" s="0" t="n">
        <v>0</v>
      </c>
      <c r="K60" s="388" t="n">
        <f aca="false">+H60</f>
        <v>4862804</v>
      </c>
    </row>
    <row r="61" customFormat="false" ht="13.2" hidden="false" customHeight="false" outlineLevel="0" collapsed="false">
      <c r="A61" s="389" t="n">
        <f aca="false">+'DATOS IDENTIFICATIVOS'!$C$9</f>
        <v>2021</v>
      </c>
      <c r="B61" s="387" t="str">
        <f aca="false">CONCATENATE(MID('DATOS IDENTIFICATIVOS'!$C$10,1,2),"0000")</f>
        <v>980000</v>
      </c>
      <c r="D61" s="387" t="s">
        <v>888</v>
      </c>
      <c r="E61" s="389" t="str">
        <f aca="false">VLOOKUP('DATOS IDENTIFICATIVOS'!$A$52,'EMPRESA- PROGRAMA'!$B$2:$C$45,2,FALSE())</f>
        <v>910I</v>
      </c>
      <c r="F61" s="387" t="s">
        <v>862</v>
      </c>
      <c r="H61" s="388" t="n">
        <f aca="false">+IF('EP3PRESUPUESTO EXPLOTACION'!E29&lt;=0,ABS('EP3PRESUPUESTO EXPLOTACION'!E29),0)</f>
        <v>0</v>
      </c>
      <c r="I61" s="0" t="n">
        <v>0</v>
      </c>
      <c r="J61" s="0" t="n">
        <v>0</v>
      </c>
      <c r="K61" s="388" t="n">
        <f aca="false">+H61</f>
        <v>0</v>
      </c>
    </row>
    <row r="62" customFormat="false" ht="13.2" hidden="false" customHeight="false" outlineLevel="0" collapsed="false">
      <c r="A62" s="389" t="n">
        <f aca="false">+'DATOS IDENTIFICATIVOS'!$C$9</f>
        <v>2021</v>
      </c>
      <c r="B62" s="387" t="str">
        <f aca="false">CONCATENATE(MID('DATOS IDENTIFICATIVOS'!$C$10,1,2),"0000")</f>
        <v>980000</v>
      </c>
      <c r="D62" s="387" t="s">
        <v>888</v>
      </c>
      <c r="E62" s="389" t="str">
        <f aca="false">VLOOKUP('DATOS IDENTIFICATIVOS'!$A$52,'EMPRESA- PROGRAMA'!$B$2:$C$45,2,FALSE())</f>
        <v>910I</v>
      </c>
      <c r="F62" s="387" t="s">
        <v>863</v>
      </c>
      <c r="H62" s="388" t="n">
        <f aca="false">+IF('EP3PRESUPUESTO EXPLOTACION'!E30&lt;=0,ABS('EP3PRESUPUESTO EXPLOTACION'!E30),0)</f>
        <v>1482980</v>
      </c>
      <c r="I62" s="0" t="n">
        <v>0</v>
      </c>
      <c r="J62" s="0" t="n">
        <v>0</v>
      </c>
      <c r="K62" s="388" t="n">
        <f aca="false">+H62</f>
        <v>1482980</v>
      </c>
    </row>
    <row r="63" customFormat="false" ht="13.2" hidden="false" customHeight="false" outlineLevel="0" collapsed="false">
      <c r="A63" s="389" t="n">
        <f aca="false">+'DATOS IDENTIFICATIVOS'!$C$9</f>
        <v>2021</v>
      </c>
      <c r="B63" s="387" t="str">
        <f aca="false">CONCATENATE(MID('DATOS IDENTIFICATIVOS'!$C$10,1,2),"0000")</f>
        <v>980000</v>
      </c>
      <c r="D63" s="387" t="s">
        <v>888</v>
      </c>
      <c r="E63" s="389" t="str">
        <f aca="false">VLOOKUP('DATOS IDENTIFICATIVOS'!$A$52,'EMPRESA- PROGRAMA'!$B$2:$C$45,2,FALSE())</f>
        <v>910I</v>
      </c>
      <c r="F63" s="387" t="s">
        <v>864</v>
      </c>
      <c r="H63" s="388" t="n">
        <f aca="false">+IF('EP3PRESUPUESTO EXPLOTACION'!E31&lt;=0,ABS('EP3PRESUPUESTO EXPLOTACION'!E31),0)</f>
        <v>38245</v>
      </c>
      <c r="I63" s="0" t="n">
        <v>0</v>
      </c>
      <c r="J63" s="0" t="n">
        <v>0</v>
      </c>
      <c r="K63" s="388" t="n">
        <f aca="false">+H63</f>
        <v>38245</v>
      </c>
    </row>
    <row r="64" customFormat="false" ht="13.2" hidden="false" customHeight="false" outlineLevel="0" collapsed="false">
      <c r="A64" s="389" t="n">
        <f aca="false">+'DATOS IDENTIFICATIVOS'!$C$9</f>
        <v>2021</v>
      </c>
      <c r="B64" s="387" t="str">
        <f aca="false">CONCATENATE(MID('DATOS IDENTIFICATIVOS'!$C$10,1,2),"0000")</f>
        <v>980000</v>
      </c>
      <c r="D64" s="387" t="s">
        <v>888</v>
      </c>
      <c r="E64" s="389" t="str">
        <f aca="false">VLOOKUP('DATOS IDENTIFICATIVOS'!$A$52,'EMPRESA- PROGRAMA'!$B$2:$C$45,2,FALSE())</f>
        <v>910I</v>
      </c>
      <c r="F64" s="387" t="s">
        <v>865</v>
      </c>
      <c r="H64" s="388" t="n">
        <f aca="false">+IF('EP3PRESUPUESTO EXPLOTACION'!E33&lt;=0,ABS('EP3PRESUPUESTO EXPLOTACION'!E33),0)</f>
        <v>993630</v>
      </c>
      <c r="I64" s="0" t="n">
        <v>0</v>
      </c>
      <c r="J64" s="0" t="n">
        <v>0</v>
      </c>
      <c r="K64" s="388" t="n">
        <f aca="false">+H64</f>
        <v>993630</v>
      </c>
    </row>
    <row r="65" customFormat="false" ht="13.2" hidden="false" customHeight="false" outlineLevel="0" collapsed="false">
      <c r="A65" s="389" t="n">
        <f aca="false">+'DATOS IDENTIFICATIVOS'!$C$9</f>
        <v>2021</v>
      </c>
      <c r="B65" s="387" t="str">
        <f aca="false">CONCATENATE(MID('DATOS IDENTIFICATIVOS'!$C$10,1,2),"0000")</f>
        <v>980000</v>
      </c>
      <c r="D65" s="387" t="s">
        <v>888</v>
      </c>
      <c r="E65" s="389" t="str">
        <f aca="false">VLOOKUP('DATOS IDENTIFICATIVOS'!$A$52,'EMPRESA- PROGRAMA'!$B$2:$C$45,2,FALSE())</f>
        <v>910I</v>
      </c>
      <c r="F65" s="387" t="s">
        <v>866</v>
      </c>
      <c r="H65" s="388" t="n">
        <f aca="false">+IF('EP3PRESUPUESTO EXPLOTACION'!E34&lt;=0,ABS('EP3PRESUPUESTO EXPLOTACION'!E34),0)</f>
        <v>20319</v>
      </c>
      <c r="I65" s="0" t="n">
        <v>0</v>
      </c>
      <c r="J65" s="0" t="n">
        <v>0</v>
      </c>
      <c r="K65" s="388" t="n">
        <f aca="false">+H65</f>
        <v>20319</v>
      </c>
    </row>
    <row r="66" customFormat="false" ht="13.2" hidden="false" customHeight="false" outlineLevel="0" collapsed="false">
      <c r="A66" s="389" t="n">
        <f aca="false">+'DATOS IDENTIFICATIVOS'!$C$9</f>
        <v>2021</v>
      </c>
      <c r="B66" s="387" t="str">
        <f aca="false">CONCATENATE(MID('DATOS IDENTIFICATIVOS'!$C$10,1,2),"0000")</f>
        <v>980000</v>
      </c>
      <c r="D66" s="387" t="s">
        <v>888</v>
      </c>
      <c r="E66" s="389" t="str">
        <f aca="false">VLOOKUP('DATOS IDENTIFICATIVOS'!$A$52,'EMPRESA- PROGRAMA'!$B$2:$C$45,2,FALSE())</f>
        <v>910I</v>
      </c>
      <c r="F66" s="387" t="s">
        <v>867</v>
      </c>
      <c r="H66" s="388" t="n">
        <f aca="false">+IF('EP3PRESUPUESTO EXPLOTACION'!E35&lt;=0,ABS('EP3PRESUPUESTO EXPLOTACION'!E35),0)</f>
        <v>0</v>
      </c>
      <c r="I66" s="0" t="n">
        <v>0</v>
      </c>
      <c r="J66" s="0" t="n">
        <v>0</v>
      </c>
      <c r="K66" s="388" t="n">
        <f aca="false">+H66</f>
        <v>0</v>
      </c>
    </row>
    <row r="67" customFormat="false" ht="13.2" hidden="false" customHeight="false" outlineLevel="0" collapsed="false">
      <c r="A67" s="389" t="n">
        <f aca="false">+'DATOS IDENTIFICATIVOS'!$C$9</f>
        <v>2021</v>
      </c>
      <c r="B67" s="387" t="str">
        <f aca="false">CONCATENATE(MID('DATOS IDENTIFICATIVOS'!$C$10,1,2),"0000")</f>
        <v>980000</v>
      </c>
      <c r="D67" s="387" t="s">
        <v>888</v>
      </c>
      <c r="E67" s="389" t="str">
        <f aca="false">VLOOKUP('DATOS IDENTIFICATIVOS'!$A$52,'EMPRESA- PROGRAMA'!$B$2:$C$45,2,FALSE())</f>
        <v>910I</v>
      </c>
      <c r="F67" s="387" t="s">
        <v>868</v>
      </c>
      <c r="H67" s="388" t="n">
        <f aca="false">+IF('EP3PRESUPUESTO EXPLOTACION'!E36&lt;=0,ABS('EP3PRESUPUESTO EXPLOTACION'!E36),0)</f>
        <v>500065</v>
      </c>
      <c r="I67" s="0" t="n">
        <v>0</v>
      </c>
      <c r="J67" s="0" t="n">
        <v>0</v>
      </c>
      <c r="K67" s="388" t="n">
        <f aca="false">+H67</f>
        <v>500065</v>
      </c>
    </row>
    <row r="68" customFormat="false" ht="13.2" hidden="false" customHeight="false" outlineLevel="0" collapsed="false">
      <c r="A68" s="389" t="n">
        <f aca="false">+'DATOS IDENTIFICATIVOS'!$C$9</f>
        <v>2021</v>
      </c>
      <c r="B68" s="387" t="str">
        <f aca="false">CONCATENATE(MID('DATOS IDENTIFICATIVOS'!$C$10,1,2),"0000")</f>
        <v>980000</v>
      </c>
      <c r="D68" s="387" t="s">
        <v>888</v>
      </c>
      <c r="E68" s="389" t="str">
        <f aca="false">VLOOKUP('DATOS IDENTIFICATIVOS'!$A$52,'EMPRESA- PROGRAMA'!$B$2:$C$45,2,FALSE())</f>
        <v>910I</v>
      </c>
      <c r="F68" s="387" t="s">
        <v>869</v>
      </c>
      <c r="H68" s="388" t="n">
        <f aca="false">+IF('EP3PRESUPUESTO EXPLOTACION'!E38&lt;=0,ABS('EP3PRESUPUESTO EXPLOTACION'!E38),0)</f>
        <v>599212</v>
      </c>
      <c r="I68" s="0" t="n">
        <v>0</v>
      </c>
      <c r="J68" s="0" t="n">
        <v>0</v>
      </c>
      <c r="K68" s="388" t="n">
        <f aca="false">+H68</f>
        <v>599212</v>
      </c>
    </row>
    <row r="69" customFormat="false" ht="13.2" hidden="false" customHeight="false" outlineLevel="0" collapsed="false">
      <c r="A69" s="389" t="n">
        <f aca="false">+'DATOS IDENTIFICATIVOS'!$C$9</f>
        <v>2021</v>
      </c>
      <c r="B69" s="387" t="str">
        <f aca="false">CONCATENATE(MID('DATOS IDENTIFICATIVOS'!$C$10,1,2),"0000")</f>
        <v>980000</v>
      </c>
      <c r="D69" s="387" t="s">
        <v>888</v>
      </c>
      <c r="E69" s="389" t="str">
        <f aca="false">VLOOKUP('DATOS IDENTIFICATIVOS'!$A$52,'EMPRESA- PROGRAMA'!$B$2:$C$45,2,FALSE())</f>
        <v>910I</v>
      </c>
      <c r="F69" s="387" t="s">
        <v>870</v>
      </c>
      <c r="H69" s="388" t="n">
        <f aca="false">+IF('EP3PRESUPUESTO EXPLOTACION'!E40&lt;=0,ABS('EP3PRESUPUESTO EXPLOTACION'!E40),0)</f>
        <v>0</v>
      </c>
      <c r="I69" s="0" t="n">
        <v>0</v>
      </c>
      <c r="J69" s="0" t="n">
        <v>0</v>
      </c>
      <c r="K69" s="388" t="n">
        <f aca="false">+H69</f>
        <v>0</v>
      </c>
    </row>
    <row r="70" customFormat="false" ht="13.2" hidden="false" customHeight="false" outlineLevel="0" collapsed="false">
      <c r="A70" s="389" t="n">
        <f aca="false">+'DATOS IDENTIFICATIVOS'!$C$9</f>
        <v>2021</v>
      </c>
      <c r="B70" s="387" t="str">
        <f aca="false">CONCATENATE(MID('DATOS IDENTIFICATIVOS'!$C$10,1,2),"0000")</f>
        <v>980000</v>
      </c>
      <c r="D70" s="387" t="s">
        <v>888</v>
      </c>
      <c r="E70" s="389" t="str">
        <f aca="false">VLOOKUP('DATOS IDENTIFICATIVOS'!$A$52,'EMPRESA- PROGRAMA'!$B$2:$C$45,2,FALSE())</f>
        <v>910I</v>
      </c>
      <c r="F70" s="387" t="s">
        <v>871</v>
      </c>
      <c r="H70" s="388" t="n">
        <f aca="false">+IF('EP3PRESUPUESTO EXPLOTACION'!E42&lt;=0,ABS('EP3PRESUPUESTO EXPLOTACION'!E42),0)</f>
        <v>0</v>
      </c>
      <c r="I70" s="0" t="n">
        <v>0</v>
      </c>
      <c r="J70" s="0" t="n">
        <v>0</v>
      </c>
      <c r="K70" s="388" t="n">
        <f aca="false">+H70</f>
        <v>0</v>
      </c>
    </row>
    <row r="71" customFormat="false" ht="13.2" hidden="false" customHeight="false" outlineLevel="0" collapsed="false">
      <c r="A71" s="389" t="n">
        <f aca="false">+'DATOS IDENTIFICATIVOS'!$C$9</f>
        <v>2021</v>
      </c>
      <c r="B71" s="387" t="str">
        <f aca="false">CONCATENATE(MID('DATOS IDENTIFICATIVOS'!$C$10,1,2),"0000")</f>
        <v>980000</v>
      </c>
      <c r="D71" s="387" t="s">
        <v>888</v>
      </c>
      <c r="E71" s="389" t="str">
        <f aca="false">VLOOKUP('DATOS IDENTIFICATIVOS'!$A$52,'EMPRESA- PROGRAMA'!$B$2:$C$45,2,FALSE())</f>
        <v>910I</v>
      </c>
      <c r="F71" s="387" t="s">
        <v>872</v>
      </c>
      <c r="H71" s="388" t="n">
        <f aca="false">+IF('EP3PRESUPUESTO EXPLOTACION'!E44&lt;=0,ABS('EP3PRESUPUESTO EXPLOTACION'!E44),0)</f>
        <v>0</v>
      </c>
      <c r="I71" s="0" t="n">
        <v>0</v>
      </c>
      <c r="J71" s="0" t="n">
        <v>0</v>
      </c>
      <c r="K71" s="388" t="n">
        <f aca="false">+H71</f>
        <v>0</v>
      </c>
    </row>
    <row r="72" customFormat="false" ht="13.2" hidden="false" customHeight="false" outlineLevel="0" collapsed="false">
      <c r="A72" s="389" t="n">
        <f aca="false">+'DATOS IDENTIFICATIVOS'!$C$9</f>
        <v>2021</v>
      </c>
      <c r="B72" s="387" t="str">
        <f aca="false">CONCATENATE(MID('DATOS IDENTIFICATIVOS'!$C$10,1,2),"0000")</f>
        <v>980000</v>
      </c>
      <c r="D72" s="387" t="s">
        <v>888</v>
      </c>
      <c r="E72" s="389" t="str">
        <f aca="false">VLOOKUP('DATOS IDENTIFICATIVOS'!$A$52,'EMPRESA- PROGRAMA'!$B$2:$C$45,2,FALSE())</f>
        <v>910I</v>
      </c>
      <c r="F72" s="387" t="s">
        <v>873</v>
      </c>
      <c r="H72" s="388" t="n">
        <f aca="false">+IF('EP3PRESUPUESTO EXPLOTACION'!E45&lt;=0,ABS('EP3PRESUPUESTO EXPLOTACION'!E45),0)</f>
        <v>0</v>
      </c>
      <c r="I72" s="0" t="n">
        <v>0</v>
      </c>
      <c r="J72" s="0" t="n">
        <v>0</v>
      </c>
      <c r="K72" s="388" t="n">
        <f aca="false">+H72</f>
        <v>0</v>
      </c>
    </row>
    <row r="73" customFormat="false" ht="13.2" hidden="false" customHeight="false" outlineLevel="0" collapsed="false">
      <c r="A73" s="389" t="n">
        <f aca="false">+'DATOS IDENTIFICATIVOS'!$C$9</f>
        <v>2021</v>
      </c>
      <c r="B73" s="387" t="str">
        <f aca="false">CONCATENATE(MID('DATOS IDENTIFICATIVOS'!$C$10,1,2),"0000")</f>
        <v>980000</v>
      </c>
      <c r="D73" s="387" t="s">
        <v>888</v>
      </c>
      <c r="E73" s="389" t="str">
        <f aca="false">VLOOKUP('DATOS IDENTIFICATIVOS'!$A$52,'EMPRESA- PROGRAMA'!$B$2:$C$45,2,FALSE())</f>
        <v>910I</v>
      </c>
      <c r="F73" s="387" t="s">
        <v>874</v>
      </c>
      <c r="H73" s="388" t="n">
        <f aca="false">+IF('EP3PRESUPUESTO EXPLOTACION'!E47&lt;=0,ABS('EP3PRESUPUESTO EXPLOTACION'!E47),0)</f>
        <v>0</v>
      </c>
      <c r="I73" s="0" t="n">
        <v>0</v>
      </c>
      <c r="J73" s="0" t="n">
        <v>0</v>
      </c>
      <c r="K73" s="388" t="n">
        <f aca="false">+H73</f>
        <v>0</v>
      </c>
    </row>
    <row r="74" customFormat="false" ht="13.2" hidden="false" customHeight="false" outlineLevel="0" collapsed="false">
      <c r="A74" s="389" t="n">
        <f aca="false">+'DATOS IDENTIFICATIVOS'!$C$9</f>
        <v>2021</v>
      </c>
      <c r="B74" s="387" t="str">
        <f aca="false">CONCATENATE(MID('DATOS IDENTIFICATIVOS'!$C$10,1,2),"0000")</f>
        <v>980000</v>
      </c>
      <c r="D74" s="387" t="s">
        <v>888</v>
      </c>
      <c r="E74" s="389" t="str">
        <f aca="false">VLOOKUP('DATOS IDENTIFICATIVOS'!$A$52,'EMPRESA- PROGRAMA'!$B$2:$C$45,2,FALSE())</f>
        <v>910I</v>
      </c>
      <c r="F74" s="387" t="s">
        <v>875</v>
      </c>
      <c r="H74" s="388" t="n">
        <f aca="false">+IF('EP3PRESUPUESTO EXPLOTACION'!E49&lt;=0,ABS('EP3PRESUPUESTO EXPLOTACION'!E49),0)</f>
        <v>0</v>
      </c>
      <c r="I74" s="0" t="n">
        <v>0</v>
      </c>
      <c r="J74" s="0" t="n">
        <v>0</v>
      </c>
      <c r="K74" s="388" t="n">
        <f aca="false">+H74</f>
        <v>0</v>
      </c>
    </row>
    <row r="75" customFormat="false" ht="13.2" hidden="false" customHeight="false" outlineLevel="0" collapsed="false">
      <c r="A75" s="389" t="n">
        <f aca="false">+'DATOS IDENTIFICATIVOS'!$C$9</f>
        <v>2021</v>
      </c>
      <c r="B75" s="387" t="str">
        <f aca="false">CONCATENATE(MID('DATOS IDENTIFICATIVOS'!$C$10,1,2),"0000")</f>
        <v>980000</v>
      </c>
      <c r="D75" s="387" t="s">
        <v>888</v>
      </c>
      <c r="E75" s="389" t="str">
        <f aca="false">VLOOKUP('DATOS IDENTIFICATIVOS'!$A$52,'EMPRESA- PROGRAMA'!$B$2:$C$45,2,FALSE())</f>
        <v>910I</v>
      </c>
      <c r="F75" s="387" t="s">
        <v>876</v>
      </c>
      <c r="H75" s="388" t="n">
        <f aca="false">+IF('EP3PRESUPUESTO EXPLOTACION'!E52&lt;=0,ABS('EP3PRESUPUESTO EXPLOTACION'!E52),0)</f>
        <v>0</v>
      </c>
      <c r="I75" s="0" t="n">
        <v>0</v>
      </c>
      <c r="J75" s="0" t="n">
        <v>0</v>
      </c>
      <c r="K75" s="388" t="n">
        <f aca="false">+H75</f>
        <v>0</v>
      </c>
    </row>
    <row r="76" customFormat="false" ht="13.2" hidden="false" customHeight="false" outlineLevel="0" collapsed="false">
      <c r="A76" s="389" t="n">
        <f aca="false">+'DATOS IDENTIFICATIVOS'!$C$9</f>
        <v>2021</v>
      </c>
      <c r="B76" s="387" t="str">
        <f aca="false">CONCATENATE(MID('DATOS IDENTIFICATIVOS'!$C$10,1,2),"0000")</f>
        <v>980000</v>
      </c>
      <c r="D76" s="387" t="s">
        <v>888</v>
      </c>
      <c r="E76" s="389" t="str">
        <f aca="false">VLOOKUP('DATOS IDENTIFICATIVOS'!$A$52,'EMPRESA- PROGRAMA'!$B$2:$C$45,2,FALSE())</f>
        <v>910I</v>
      </c>
      <c r="F76" s="387" t="s">
        <v>877</v>
      </c>
      <c r="H76" s="388" t="n">
        <f aca="false">+IF('EP3PRESUPUESTO EXPLOTACION'!E53&lt;=0,ABS('EP3PRESUPUESTO EXPLOTACION'!E53),0)</f>
        <v>0</v>
      </c>
      <c r="I76" s="0" t="n">
        <v>0</v>
      </c>
      <c r="J76" s="0" t="n">
        <v>0</v>
      </c>
      <c r="K76" s="388" t="n">
        <f aca="false">+H76</f>
        <v>0</v>
      </c>
    </row>
    <row r="77" customFormat="false" ht="13.2" hidden="false" customHeight="false" outlineLevel="0" collapsed="false">
      <c r="A77" s="389" t="n">
        <f aca="false">+'DATOS IDENTIFICATIVOS'!$C$9</f>
        <v>2021</v>
      </c>
      <c r="B77" s="387" t="str">
        <f aca="false">CONCATENATE(MID('DATOS IDENTIFICATIVOS'!$C$10,1,2),"0000")</f>
        <v>980000</v>
      </c>
      <c r="D77" s="387" t="s">
        <v>888</v>
      </c>
      <c r="E77" s="389" t="str">
        <f aca="false">VLOOKUP('DATOS IDENTIFICATIVOS'!$A$52,'EMPRESA- PROGRAMA'!$B$2:$C$45,2,FALSE())</f>
        <v>910I</v>
      </c>
      <c r="F77" s="387" t="s">
        <v>878</v>
      </c>
      <c r="H77" s="388" t="n">
        <f aca="false">+IF('EP3PRESUPUESTO EXPLOTACION'!E55&lt;=0,ABS('EP3PRESUPUESTO EXPLOTACION'!E55),0)</f>
        <v>0</v>
      </c>
      <c r="I77" s="0" t="n">
        <v>0</v>
      </c>
      <c r="J77" s="0" t="n">
        <v>0</v>
      </c>
      <c r="K77" s="388" t="n">
        <f aca="false">+H77</f>
        <v>0</v>
      </c>
    </row>
    <row r="78" customFormat="false" ht="13.2" hidden="false" customHeight="false" outlineLevel="0" collapsed="false">
      <c r="A78" s="389" t="n">
        <f aca="false">+'DATOS IDENTIFICATIVOS'!$C$9</f>
        <v>2021</v>
      </c>
      <c r="B78" s="387" t="str">
        <f aca="false">CONCATENATE(MID('DATOS IDENTIFICATIVOS'!$C$10,1,2),"0000")</f>
        <v>980000</v>
      </c>
      <c r="D78" s="387" t="s">
        <v>888</v>
      </c>
      <c r="E78" s="389" t="str">
        <f aca="false">VLOOKUP('DATOS IDENTIFICATIVOS'!$A$52,'EMPRESA- PROGRAMA'!$B$2:$C$45,2,FALSE())</f>
        <v>910I</v>
      </c>
      <c r="F78" s="387" t="s">
        <v>879</v>
      </c>
      <c r="H78" s="388" t="n">
        <f aca="false">+IF('EP3PRESUPUESTO EXPLOTACION'!E56&lt;=0,ABS('EP3PRESUPUESTO EXPLOTACION'!E56),0)</f>
        <v>368933</v>
      </c>
      <c r="I78" s="0" t="n">
        <v>0</v>
      </c>
      <c r="J78" s="0" t="n">
        <v>0</v>
      </c>
      <c r="K78" s="388" t="n">
        <f aca="false">+H78</f>
        <v>368933</v>
      </c>
    </row>
    <row r="79" customFormat="false" ht="13.2" hidden="false" customHeight="false" outlineLevel="0" collapsed="false">
      <c r="A79" s="389" t="n">
        <f aca="false">+'DATOS IDENTIFICATIVOS'!$C$9</f>
        <v>2021</v>
      </c>
      <c r="B79" s="387" t="str">
        <f aca="false">CONCATENATE(MID('DATOS IDENTIFICATIVOS'!$C$10,1,2),"0000")</f>
        <v>980000</v>
      </c>
      <c r="D79" s="387" t="s">
        <v>888</v>
      </c>
      <c r="E79" s="389" t="str">
        <f aca="false">VLOOKUP('DATOS IDENTIFICATIVOS'!$A$52,'EMPRESA- PROGRAMA'!$B$2:$C$45,2,FALSE())</f>
        <v>910I</v>
      </c>
      <c r="F79" s="387" t="s">
        <v>880</v>
      </c>
      <c r="H79" s="388" t="n">
        <f aca="false">+IF('EP3PRESUPUESTO EXPLOTACION'!E57&lt;=0,ABS('EP3PRESUPUESTO EXPLOTACION'!E57),0)</f>
        <v>0</v>
      </c>
      <c r="I79" s="0" t="n">
        <v>0</v>
      </c>
      <c r="J79" s="0" t="n">
        <v>0</v>
      </c>
      <c r="K79" s="388" t="n">
        <f aca="false">+H79</f>
        <v>0</v>
      </c>
    </row>
    <row r="80" customFormat="false" ht="13.2" hidden="false" customHeight="false" outlineLevel="0" collapsed="false">
      <c r="A80" s="389" t="n">
        <f aca="false">+'DATOS IDENTIFICATIVOS'!$C$9</f>
        <v>2021</v>
      </c>
      <c r="B80" s="387" t="str">
        <f aca="false">CONCATENATE(MID('DATOS IDENTIFICATIVOS'!$C$10,1,2),"0000")</f>
        <v>980000</v>
      </c>
      <c r="D80" s="387" t="s">
        <v>888</v>
      </c>
      <c r="E80" s="389" t="str">
        <f aca="false">VLOOKUP('DATOS IDENTIFICATIVOS'!$A$52,'EMPRESA- PROGRAMA'!$B$2:$C$45,2,FALSE())</f>
        <v>910I</v>
      </c>
      <c r="F80" s="387" t="s">
        <v>881</v>
      </c>
      <c r="H80" s="388" t="n">
        <f aca="false">+IF('EP3PRESUPUESTO EXPLOTACION'!E59&lt;=0,ABS('EP3PRESUPUESTO EXPLOTACION'!E59),0)</f>
        <v>0</v>
      </c>
      <c r="I80" s="0" t="n">
        <v>0</v>
      </c>
      <c r="J80" s="0" t="n">
        <v>0</v>
      </c>
      <c r="K80" s="388" t="n">
        <f aca="false">+H80</f>
        <v>0</v>
      </c>
    </row>
    <row r="81" customFormat="false" ht="13.2" hidden="false" customHeight="false" outlineLevel="0" collapsed="false">
      <c r="A81" s="389" t="n">
        <f aca="false">+'DATOS IDENTIFICATIVOS'!$C$9</f>
        <v>2021</v>
      </c>
      <c r="B81" s="387" t="str">
        <f aca="false">CONCATENATE(MID('DATOS IDENTIFICATIVOS'!$C$10,1,2),"0000")</f>
        <v>980000</v>
      </c>
      <c r="D81" s="387" t="s">
        <v>888</v>
      </c>
      <c r="E81" s="389" t="str">
        <f aca="false">VLOOKUP('DATOS IDENTIFICATIVOS'!$A$52,'EMPRESA- PROGRAMA'!$B$2:$C$45,2,FALSE())</f>
        <v>910I</v>
      </c>
      <c r="F81" s="387" t="s">
        <v>882</v>
      </c>
      <c r="H81" s="388" t="n">
        <f aca="false">+IF('EP3PRESUPUESTO EXPLOTACION'!E60&lt;=0,ABS('EP3PRESUPUESTO EXPLOTACION'!E60),0)</f>
        <v>0</v>
      </c>
      <c r="I81" s="0" t="n">
        <v>0</v>
      </c>
      <c r="J81" s="0" t="n">
        <v>0</v>
      </c>
      <c r="K81" s="388" t="n">
        <f aca="false">+H81</f>
        <v>0</v>
      </c>
    </row>
    <row r="82" customFormat="false" ht="13.2" hidden="false" customHeight="false" outlineLevel="0" collapsed="false">
      <c r="A82" s="389" t="n">
        <f aca="false">+'DATOS IDENTIFICATIVOS'!$C$9</f>
        <v>2021</v>
      </c>
      <c r="B82" s="387" t="str">
        <f aca="false">CONCATENATE(MID('DATOS IDENTIFICATIVOS'!$C$10,1,2),"0000")</f>
        <v>980000</v>
      </c>
      <c r="D82" s="387" t="s">
        <v>888</v>
      </c>
      <c r="E82" s="389" t="str">
        <f aca="false">VLOOKUP('DATOS IDENTIFICATIVOS'!$A$52,'EMPRESA- PROGRAMA'!$B$2:$C$45,2,FALSE())</f>
        <v>910I</v>
      </c>
      <c r="F82" s="387" t="s">
        <v>883</v>
      </c>
      <c r="H82" s="388" t="n">
        <f aca="false">+IF('EP3PRESUPUESTO EXPLOTACION'!E62&lt;=0,ABS('EP3PRESUPUESTO EXPLOTACION'!E62),0)</f>
        <v>0</v>
      </c>
      <c r="I82" s="0" t="n">
        <v>0</v>
      </c>
      <c r="J82" s="0" t="n">
        <v>0</v>
      </c>
      <c r="K82" s="388" t="n">
        <f aca="false">+H82</f>
        <v>0</v>
      </c>
    </row>
    <row r="83" customFormat="false" ht="13.2" hidden="false" customHeight="false" outlineLevel="0" collapsed="false">
      <c r="A83" s="389" t="n">
        <f aca="false">+'DATOS IDENTIFICATIVOS'!$C$9</f>
        <v>2021</v>
      </c>
      <c r="B83" s="387" t="str">
        <f aca="false">CONCATENATE(MID('DATOS IDENTIFICATIVOS'!$C$10,1,2),"0000")</f>
        <v>980000</v>
      </c>
      <c r="D83" s="387" t="s">
        <v>888</v>
      </c>
      <c r="E83" s="389" t="str">
        <f aca="false">VLOOKUP('DATOS IDENTIFICATIVOS'!$A$52,'EMPRESA- PROGRAMA'!$B$2:$C$45,2,FALSE())</f>
        <v>910I</v>
      </c>
      <c r="F83" s="387" t="s">
        <v>884</v>
      </c>
      <c r="H83" s="388" t="n">
        <f aca="false">+IF('EP3PRESUPUESTO EXPLOTACION'!E64&lt;=0,ABS('EP3PRESUPUESTO EXPLOTACION'!E64),0)</f>
        <v>0</v>
      </c>
      <c r="I83" s="0" t="n">
        <v>0</v>
      </c>
      <c r="J83" s="0" t="n">
        <v>0</v>
      </c>
      <c r="K83" s="388" t="n">
        <f aca="false">+H83</f>
        <v>0</v>
      </c>
    </row>
    <row r="84" customFormat="false" ht="13.2" hidden="false" customHeight="false" outlineLevel="0" collapsed="false">
      <c r="A84" s="389" t="n">
        <f aca="false">+'DATOS IDENTIFICATIVOS'!$C$9</f>
        <v>2021</v>
      </c>
      <c r="B84" s="387" t="str">
        <f aca="false">CONCATENATE(MID('DATOS IDENTIFICATIVOS'!$C$10,1,2),"0000")</f>
        <v>980000</v>
      </c>
      <c r="D84" s="387" t="s">
        <v>888</v>
      </c>
      <c r="E84" s="389" t="str">
        <f aca="false">VLOOKUP('DATOS IDENTIFICATIVOS'!$A$52,'EMPRESA- PROGRAMA'!$B$2:$C$45,2,FALSE())</f>
        <v>910I</v>
      </c>
      <c r="F84" s="387" t="s">
        <v>885</v>
      </c>
      <c r="H84" s="388" t="n">
        <f aca="false">+IF('EP3PRESUPUESTO EXPLOTACION'!E65&lt;=0,ABS('EP3PRESUPUESTO EXPLOTACION'!E65),0)</f>
        <v>0</v>
      </c>
      <c r="I84" s="0" t="n">
        <v>0</v>
      </c>
      <c r="J84" s="0" t="n">
        <v>0</v>
      </c>
      <c r="K84" s="388" t="n">
        <f aca="false">+H84</f>
        <v>0</v>
      </c>
    </row>
    <row r="85" customFormat="false" ht="13.2" hidden="false" customHeight="false" outlineLevel="0" collapsed="false">
      <c r="A85" s="389" t="n">
        <f aca="false">+'DATOS IDENTIFICATIVOS'!$C$9</f>
        <v>2021</v>
      </c>
      <c r="B85" s="387" t="str">
        <f aca="false">CONCATENATE(MID('DATOS IDENTIFICATIVOS'!$C$10,1,2),"0000")</f>
        <v>980000</v>
      </c>
      <c r="D85" s="387" t="s">
        <v>888</v>
      </c>
      <c r="E85" s="389" t="str">
        <f aca="false">VLOOKUP('DATOS IDENTIFICATIVOS'!$A$52,'EMPRESA- PROGRAMA'!$B$2:$C$45,2,FALSE())</f>
        <v>910I</v>
      </c>
      <c r="F85" s="387" t="s">
        <v>886</v>
      </c>
      <c r="H85" s="388" t="n">
        <f aca="false">+IF('EP3PRESUPUESTO EXPLOTACION'!E69&lt;=0,ABS('EP3PRESUPUESTO EXPLOTACION'!E69),0)</f>
        <v>0</v>
      </c>
      <c r="I85" s="0" t="n">
        <v>0</v>
      </c>
      <c r="J85" s="0" t="n">
        <v>0</v>
      </c>
      <c r="K85" s="388" t="n">
        <f aca="false">+H85</f>
        <v>0</v>
      </c>
    </row>
    <row r="86" customFormat="false" ht="13.2" hidden="false" customHeight="false" outlineLevel="0" collapsed="false">
      <c r="A86" s="389" t="n">
        <f aca="false">+'DATOS IDENTIFICATIVOS'!$C$9</f>
        <v>2021</v>
      </c>
      <c r="B86" s="387" t="str">
        <f aca="false">CONCATENATE(MID('DATOS IDENTIFICATIVOS'!$C$10,1,2),"0000")</f>
        <v>980000</v>
      </c>
      <c r="D86" s="387" t="s">
        <v>888</v>
      </c>
      <c r="E86" s="389" t="str">
        <f aca="false">VLOOKUP('DATOS IDENTIFICATIVOS'!$A$52,'EMPRESA- PROGRAMA'!$B$2:$C$45,2,FALSE())</f>
        <v>910I</v>
      </c>
      <c r="F86" s="387" t="s">
        <v>887</v>
      </c>
      <c r="H86" s="388" t="n">
        <f aca="false">+IF('EP3PRESUPUESTO EXPLOTACION'!E73&lt;=0,ABS('EP3PRESUPUESTO EXPLOTACION'!E73),0)</f>
        <v>0</v>
      </c>
      <c r="I86" s="0" t="n">
        <v>0</v>
      </c>
      <c r="J86" s="0" t="n">
        <v>0</v>
      </c>
      <c r="K86" s="388" t="n">
        <f aca="false">+H86</f>
        <v>0</v>
      </c>
    </row>
    <row r="87" customFormat="false" ht="13.2" hidden="false" customHeight="false" outlineLevel="0" collapsed="false">
      <c r="A87" s="389" t="n">
        <f aca="false">+'DATOS IDENTIFICATIVOS'!$C$9</f>
        <v>2021</v>
      </c>
      <c r="B87" s="387" t="str">
        <f aca="false">CONCATENATE(MID('DATOS IDENTIFICATIVOS'!$C$10,1,2),"0000")</f>
        <v>980000</v>
      </c>
      <c r="D87" s="387" t="s">
        <v>888</v>
      </c>
      <c r="E87" s="389" t="str">
        <f aca="false">VLOOKUP('DATOS IDENTIFICATIVOS'!$A$52,'EMPRESA- PROGRAMA'!$B$2:$C$45,2,FALSE())</f>
        <v>910I</v>
      </c>
      <c r="F87" s="387" t="s">
        <v>626</v>
      </c>
      <c r="H87" s="388" t="n">
        <f aca="false">+'EP6PERSONAL '!D15</f>
        <v>1</v>
      </c>
      <c r="I87" s="0" t="n">
        <v>0</v>
      </c>
      <c r="J87" s="0" t="n">
        <v>0</v>
      </c>
      <c r="K87" s="388" t="n">
        <f aca="false">+H87</f>
        <v>1</v>
      </c>
      <c r="L87" s="390"/>
    </row>
    <row r="88" customFormat="false" ht="13.2" hidden="false" customHeight="false" outlineLevel="0" collapsed="false">
      <c r="A88" s="389" t="n">
        <f aca="false">+'DATOS IDENTIFICATIVOS'!$C$9</f>
        <v>2021</v>
      </c>
      <c r="B88" s="387" t="str">
        <f aca="false">CONCATENATE(MID('DATOS IDENTIFICATIVOS'!$C$10,1,2),"0000")</f>
        <v>980000</v>
      </c>
      <c r="D88" s="387" t="s">
        <v>888</v>
      </c>
      <c r="E88" s="389" t="str">
        <f aca="false">VLOOKUP('DATOS IDENTIFICATIVOS'!$A$52,'EMPRESA- PROGRAMA'!$B$2:$C$45,2,FALSE())</f>
        <v>910I</v>
      </c>
      <c r="F88" s="387" t="s">
        <v>628</v>
      </c>
      <c r="H88" s="388" t="n">
        <f aca="false">+'EP6PERSONAL '!D16</f>
        <v>40</v>
      </c>
      <c r="I88" s="0" t="n">
        <v>0</v>
      </c>
      <c r="J88" s="0" t="n">
        <v>0</v>
      </c>
      <c r="K88" s="388" t="n">
        <f aca="false">+H88</f>
        <v>40</v>
      </c>
      <c r="L88" s="390"/>
    </row>
    <row r="89" customFormat="false" ht="13.2" hidden="false" customHeight="false" outlineLevel="0" collapsed="false">
      <c r="A89" s="389" t="n">
        <f aca="false">+'DATOS IDENTIFICATIVOS'!$C$9</f>
        <v>2021</v>
      </c>
      <c r="B89" s="387" t="str">
        <f aca="false">CONCATENATE(MID('DATOS IDENTIFICATIVOS'!$C$10,1,2),"0000")</f>
        <v>980000</v>
      </c>
      <c r="D89" s="387" t="s">
        <v>888</v>
      </c>
      <c r="E89" s="389" t="str">
        <f aca="false">VLOOKUP('DATOS IDENTIFICATIVOS'!$A$52,'EMPRESA- PROGRAMA'!$B$2:$C$45,2,FALSE())</f>
        <v>910I</v>
      </c>
      <c r="F89" s="387" t="s">
        <v>630</v>
      </c>
      <c r="H89" s="388" t="n">
        <f aca="false">+'EP6PERSONAL '!D17</f>
        <v>6</v>
      </c>
      <c r="I89" s="0" t="n">
        <v>0</v>
      </c>
      <c r="J89" s="0" t="n">
        <v>0</v>
      </c>
      <c r="K89" s="388" t="n">
        <f aca="false">+H89</f>
        <v>6</v>
      </c>
      <c r="L89" s="390"/>
    </row>
    <row r="90" customFormat="false" ht="13.2" hidden="false" customHeight="false" outlineLevel="0" collapsed="false">
      <c r="A90" s="389" t="n">
        <f aca="false">+'DATOS IDENTIFICATIVOS'!$C$9</f>
        <v>2021</v>
      </c>
      <c r="B90" s="387" t="str">
        <f aca="false">CONCATENATE(MID('DATOS IDENTIFICATIVOS'!$C$10,1,2),"0000")</f>
        <v>980000</v>
      </c>
      <c r="D90" s="387" t="s">
        <v>888</v>
      </c>
      <c r="E90" s="389" t="str">
        <f aca="false">VLOOKUP('DATOS IDENTIFICATIVOS'!$A$52,'EMPRESA- PROGRAMA'!$B$2:$C$45,2,FALSE())</f>
        <v>910I</v>
      </c>
      <c r="F90" s="387" t="s">
        <v>632</v>
      </c>
      <c r="H90" s="388" t="n">
        <f aca="false">+'EP6PERSONAL '!D18</f>
        <v>9</v>
      </c>
      <c r="I90" s="0" t="n">
        <v>0</v>
      </c>
      <c r="J90" s="0" t="n">
        <v>0</v>
      </c>
      <c r="K90" s="388" t="n">
        <f aca="false">+H90</f>
        <v>9</v>
      </c>
      <c r="L90" s="390"/>
    </row>
    <row r="91" customFormat="false" ht="13.2" hidden="false" customHeight="false" outlineLevel="0" collapsed="false">
      <c r="A91" s="389" t="n">
        <f aca="false">+'DATOS IDENTIFICATIVOS'!$C$9</f>
        <v>2021</v>
      </c>
      <c r="B91" s="387" t="str">
        <f aca="false">CONCATENATE(MID('DATOS IDENTIFICATIVOS'!$C$10,1,2),"0000")</f>
        <v>980000</v>
      </c>
      <c r="D91" s="387" t="s">
        <v>888</v>
      </c>
      <c r="E91" s="389" t="str">
        <f aca="false">VLOOKUP('DATOS IDENTIFICATIVOS'!$A$52,'EMPRESA- PROGRAMA'!$B$2:$C$45,2,FALSE())</f>
        <v>910I</v>
      </c>
      <c r="F91" s="387" t="s">
        <v>634</v>
      </c>
      <c r="H91" s="388" t="n">
        <f aca="false">+'EP6PERSONAL '!D19</f>
        <v>7</v>
      </c>
      <c r="I91" s="0" t="n">
        <v>0</v>
      </c>
      <c r="J91" s="0" t="n">
        <v>0</v>
      </c>
      <c r="K91" s="388" t="n">
        <f aca="false">+H91</f>
        <v>7</v>
      </c>
      <c r="L91" s="390"/>
    </row>
    <row r="92" customFormat="false" ht="13.2" hidden="false" customHeight="false" outlineLevel="0" collapsed="false">
      <c r="A92" s="389" t="n">
        <f aca="false">+'DATOS IDENTIFICATIVOS'!$C$9</f>
        <v>2021</v>
      </c>
      <c r="B92" s="387" t="str">
        <f aca="false">CONCATENATE(MID('DATOS IDENTIFICATIVOS'!$C$10,1,2),"0000")</f>
        <v>980000</v>
      </c>
      <c r="D92" s="387" t="s">
        <v>888</v>
      </c>
      <c r="E92" s="389" t="str">
        <f aca="false">VLOOKUP('DATOS IDENTIFICATIVOS'!$A$52,'EMPRESA- PROGRAMA'!$B$2:$C$45,2,FALSE())</f>
        <v>910I</v>
      </c>
      <c r="F92" s="387" t="s">
        <v>636</v>
      </c>
      <c r="H92" s="388" t="n">
        <f aca="false">+'EP6PERSONAL '!D20</f>
        <v>0</v>
      </c>
      <c r="I92" s="0" t="n">
        <v>0</v>
      </c>
      <c r="J92" s="0" t="n">
        <v>0</v>
      </c>
      <c r="K92" s="388" t="n">
        <f aca="false">+H92</f>
        <v>0</v>
      </c>
      <c r="L92" s="390"/>
    </row>
    <row r="93" customFormat="false" ht="13.2" hidden="false" customHeight="false" outlineLevel="0" collapsed="false">
      <c r="A93" s="389" t="n">
        <f aca="false">+'DATOS IDENTIFICATIVOS'!$C$9</f>
        <v>2021</v>
      </c>
      <c r="B93" s="387" t="str">
        <f aca="false">CONCATENATE(MID('DATOS IDENTIFICATIVOS'!$C$10,1,2),"0000")</f>
        <v>980000</v>
      </c>
      <c r="D93" s="387" t="s">
        <v>888</v>
      </c>
      <c r="E93" s="389" t="str">
        <f aca="false">VLOOKUP('DATOS IDENTIFICATIVOS'!$A$52,'EMPRESA- PROGRAMA'!$B$2:$C$45,2,FALSE())</f>
        <v>910I</v>
      </c>
      <c r="F93" s="387" t="s">
        <v>638</v>
      </c>
      <c r="H93" s="388" t="n">
        <f aca="false">+'EP6PERSONAL '!D21</f>
        <v>134</v>
      </c>
      <c r="I93" s="0" t="n">
        <v>0</v>
      </c>
      <c r="J93" s="0" t="n">
        <v>0</v>
      </c>
      <c r="K93" s="388" t="n">
        <f aca="false">+H93</f>
        <v>134</v>
      </c>
      <c r="L93" s="390"/>
    </row>
    <row r="94" customFormat="false" ht="13.2" hidden="false" customHeight="false" outlineLevel="0" collapsed="false">
      <c r="A94" s="389" t="n">
        <f aca="false">+'DATOS IDENTIFICATIVOS'!$C$9</f>
        <v>2021</v>
      </c>
      <c r="B94" s="387" t="str">
        <f aca="false">CONCATENATE(MID('DATOS IDENTIFICATIVOS'!$C$10,1,2),"0000")</f>
        <v>980000</v>
      </c>
      <c r="D94" s="387" t="s">
        <v>888</v>
      </c>
      <c r="E94" s="389" t="str">
        <f aca="false">VLOOKUP('DATOS IDENTIFICATIVOS'!$A$52,'EMPRESA- PROGRAMA'!$B$2:$C$45,2,FALSE())</f>
        <v>910I</v>
      </c>
      <c r="F94" s="387" t="s">
        <v>643</v>
      </c>
      <c r="H94" s="388" t="n">
        <f aca="false">+'EP6PERSONAL '!D28</f>
        <v>73436</v>
      </c>
      <c r="I94" s="0" t="n">
        <v>0</v>
      </c>
      <c r="J94" s="0" t="n">
        <v>0</v>
      </c>
      <c r="K94" s="388" t="n">
        <f aca="false">+H94</f>
        <v>73436</v>
      </c>
      <c r="L94" s="390"/>
    </row>
    <row r="95" customFormat="false" ht="13.2" hidden="false" customHeight="false" outlineLevel="0" collapsed="false">
      <c r="A95" s="389" t="n">
        <f aca="false">+'DATOS IDENTIFICATIVOS'!$C$9</f>
        <v>2021</v>
      </c>
      <c r="B95" s="387" t="str">
        <f aca="false">CONCATENATE(MID('DATOS IDENTIFICATIVOS'!$C$10,1,2),"0000")</f>
        <v>980000</v>
      </c>
      <c r="D95" s="387" t="s">
        <v>888</v>
      </c>
      <c r="E95" s="389" t="str">
        <f aca="false">VLOOKUP('DATOS IDENTIFICATIVOS'!$A$52,'EMPRESA- PROGRAMA'!$B$2:$C$45,2,FALSE())</f>
        <v>910I</v>
      </c>
      <c r="F95" s="387" t="s">
        <v>644</v>
      </c>
      <c r="H95" s="388" t="n">
        <f aca="false">+'EP6PERSONAL '!D29</f>
        <v>1798127</v>
      </c>
      <c r="I95" s="0" t="n">
        <v>0</v>
      </c>
      <c r="J95" s="0" t="n">
        <v>0</v>
      </c>
      <c r="K95" s="388" t="n">
        <f aca="false">+H95</f>
        <v>1798127</v>
      </c>
      <c r="L95" s="390"/>
    </row>
    <row r="96" customFormat="false" ht="13.2" hidden="false" customHeight="false" outlineLevel="0" collapsed="false">
      <c r="A96" s="389" t="n">
        <f aca="false">+'DATOS IDENTIFICATIVOS'!$C$9</f>
        <v>2021</v>
      </c>
      <c r="B96" s="387" t="str">
        <f aca="false">CONCATENATE(MID('DATOS IDENTIFICATIVOS'!$C$10,1,2),"0000")</f>
        <v>980000</v>
      </c>
      <c r="D96" s="387" t="s">
        <v>888</v>
      </c>
      <c r="E96" s="389" t="str">
        <f aca="false">VLOOKUP('DATOS IDENTIFICATIVOS'!$A$52,'EMPRESA- PROGRAMA'!$B$2:$C$45,2,FALSE())</f>
        <v>910I</v>
      </c>
      <c r="F96" s="387" t="s">
        <v>645</v>
      </c>
      <c r="H96" s="388" t="n">
        <f aca="false">+'EP6PERSONAL '!D30</f>
        <v>212131</v>
      </c>
      <c r="I96" s="0" t="n">
        <v>0</v>
      </c>
      <c r="J96" s="0" t="n">
        <v>0</v>
      </c>
      <c r="K96" s="388" t="n">
        <f aca="false">+H96</f>
        <v>212131</v>
      </c>
      <c r="L96" s="390"/>
    </row>
    <row r="97" customFormat="false" ht="13.2" hidden="false" customHeight="false" outlineLevel="0" collapsed="false">
      <c r="A97" s="389" t="n">
        <f aca="false">+'DATOS IDENTIFICATIVOS'!$C$9</f>
        <v>2021</v>
      </c>
      <c r="B97" s="387" t="str">
        <f aca="false">CONCATENATE(MID('DATOS IDENTIFICATIVOS'!$C$10,1,2),"0000")</f>
        <v>980000</v>
      </c>
      <c r="D97" s="387" t="s">
        <v>888</v>
      </c>
      <c r="E97" s="389" t="str">
        <f aca="false">VLOOKUP('DATOS IDENTIFICATIVOS'!$A$52,'EMPRESA- PROGRAMA'!$B$2:$C$45,2,FALSE())</f>
        <v>910I</v>
      </c>
      <c r="F97" s="387" t="s">
        <v>646</v>
      </c>
      <c r="H97" s="388" t="n">
        <f aca="false">+'EP6PERSONAL '!D31</f>
        <v>216746</v>
      </c>
      <c r="I97" s="0" t="n">
        <v>0</v>
      </c>
      <c r="J97" s="0" t="n">
        <v>0</v>
      </c>
      <c r="K97" s="388" t="n">
        <f aca="false">+H97</f>
        <v>216746</v>
      </c>
      <c r="L97" s="390"/>
    </row>
    <row r="98" customFormat="false" ht="13.2" hidden="false" customHeight="false" outlineLevel="0" collapsed="false">
      <c r="A98" s="389" t="n">
        <f aca="false">+'DATOS IDENTIFICATIVOS'!$C$9</f>
        <v>2021</v>
      </c>
      <c r="B98" s="387" t="str">
        <f aca="false">CONCATENATE(MID('DATOS IDENTIFICATIVOS'!$C$10,1,2),"0000")</f>
        <v>980000</v>
      </c>
      <c r="D98" s="387" t="s">
        <v>888</v>
      </c>
      <c r="E98" s="389" t="str">
        <f aca="false">VLOOKUP('DATOS IDENTIFICATIVOS'!$A$52,'EMPRESA- PROGRAMA'!$B$2:$C$45,2,FALSE())</f>
        <v>910I</v>
      </c>
      <c r="F98" s="387" t="s">
        <v>647</v>
      </c>
      <c r="H98" s="388" t="n">
        <f aca="false">+'EP6PERSONAL '!D32</f>
        <v>184980</v>
      </c>
      <c r="I98" s="0" t="n">
        <v>0</v>
      </c>
      <c r="J98" s="0" t="n">
        <v>0</v>
      </c>
      <c r="K98" s="388" t="n">
        <f aca="false">+H98</f>
        <v>184980</v>
      </c>
      <c r="L98" s="390"/>
    </row>
    <row r="99" customFormat="false" ht="13.2" hidden="false" customHeight="false" outlineLevel="0" collapsed="false">
      <c r="A99" s="389" t="n">
        <f aca="false">+'DATOS IDENTIFICATIVOS'!$C$9</f>
        <v>2021</v>
      </c>
      <c r="B99" s="387" t="str">
        <f aca="false">CONCATENATE(MID('DATOS IDENTIFICATIVOS'!$C$10,1,2),"0000")</f>
        <v>980000</v>
      </c>
      <c r="D99" s="387" t="s">
        <v>888</v>
      </c>
      <c r="E99" s="389" t="str">
        <f aca="false">VLOOKUP('DATOS IDENTIFICATIVOS'!$A$52,'EMPRESA- PROGRAMA'!$B$2:$C$45,2,FALSE())</f>
        <v>910I</v>
      </c>
      <c r="F99" s="387" t="s">
        <v>648</v>
      </c>
      <c r="H99" s="388" t="n">
        <f aca="false">+'EP6PERSONAL '!D33</f>
        <v>0</v>
      </c>
      <c r="I99" s="0" t="n">
        <v>0</v>
      </c>
      <c r="J99" s="0" t="n">
        <v>0</v>
      </c>
      <c r="K99" s="388" t="n">
        <f aca="false">+H99</f>
        <v>0</v>
      </c>
      <c r="L99" s="390"/>
    </row>
    <row r="100" customFormat="false" ht="13.2" hidden="false" customHeight="false" outlineLevel="0" collapsed="false">
      <c r="A100" s="389" t="n">
        <f aca="false">+'DATOS IDENTIFICATIVOS'!$C$9</f>
        <v>2021</v>
      </c>
      <c r="B100" s="387" t="str">
        <f aca="false">CONCATENATE(MID('DATOS IDENTIFICATIVOS'!$C$10,1,2),"0000")</f>
        <v>980000</v>
      </c>
      <c r="D100" s="387" t="s">
        <v>888</v>
      </c>
      <c r="E100" s="389" t="str">
        <f aca="false">VLOOKUP('DATOS IDENTIFICATIVOS'!$A$52,'EMPRESA- PROGRAMA'!$B$2:$C$45,2,FALSE())</f>
        <v>910I</v>
      </c>
      <c r="F100" s="387" t="s">
        <v>649</v>
      </c>
      <c r="H100" s="388" t="n">
        <f aca="false">+'EP6PERSONAL '!D34</f>
        <v>3860364</v>
      </c>
      <c r="I100" s="0" t="n">
        <v>0</v>
      </c>
      <c r="J100" s="0" t="n">
        <v>0</v>
      </c>
      <c r="K100" s="388" t="n">
        <f aca="false">+H100</f>
        <v>3860364</v>
      </c>
      <c r="L100" s="390"/>
    </row>
    <row r="101" customFormat="false" ht="13.2" hidden="false" customHeight="false" outlineLevel="0" collapsed="false">
      <c r="A101" s="389" t="n">
        <f aca="false">+'DATOS IDENTIFICATIVOS'!$C$9</f>
        <v>2021</v>
      </c>
      <c r="B101" s="387" t="str">
        <f aca="false">CONCATENATE(MID('DATOS IDENTIFICATIVOS'!$C$10,1,2),"0000")</f>
        <v>980000</v>
      </c>
      <c r="D101" s="387" t="s">
        <v>888</v>
      </c>
      <c r="E101" s="389" t="str">
        <f aca="false">VLOOKUP('DATOS IDENTIFICATIVOS'!$A$52,'EMPRESA- PROGRAMA'!$B$2:$C$45,2,FALSE())</f>
        <v>910I</v>
      </c>
      <c r="F101" s="387" t="s">
        <v>652</v>
      </c>
      <c r="H101" s="388" t="n">
        <f aca="false">+'EP6PERSONAL '!D36</f>
        <v>38245</v>
      </c>
      <c r="I101" s="0" t="n">
        <v>0</v>
      </c>
      <c r="J101" s="0" t="n">
        <v>0</v>
      </c>
      <c r="K101" s="388" t="n">
        <f aca="false">+H101</f>
        <v>38245</v>
      </c>
      <c r="L101" s="390"/>
    </row>
    <row r="102" customFormat="false" ht="13.2" hidden="false" customHeight="false" outlineLevel="0" collapsed="false">
      <c r="A102" s="389" t="n">
        <f aca="false">+'DATOS IDENTIFICATIVOS'!$C$9</f>
        <v>2021</v>
      </c>
      <c r="B102" s="387" t="str">
        <f aca="false">CONCATENATE(MID('DATOS IDENTIFICATIVOS'!$C$10,1,2),"0000")</f>
        <v>980000</v>
      </c>
      <c r="D102" s="387" t="s">
        <v>888</v>
      </c>
      <c r="E102" s="389" t="str">
        <f aca="false">VLOOKUP('DATOS IDENTIFICATIVOS'!$A$52,'EMPRESA- PROGRAMA'!$B$2:$C$45,2,FALSE())</f>
        <v>910I</v>
      </c>
      <c r="F102" s="387" t="str">
        <f aca="false">+'EP1 PRESUPUESTO ADTIVO GASTOS'!B12</f>
        <v>10000</v>
      </c>
      <c r="H102" s="388" t="n">
        <f aca="false">+'EP1 PRESUPUESTO ADTIVO GASTOS'!D12</f>
        <v>58031</v>
      </c>
      <c r="I102" s="0" t="n">
        <v>0</v>
      </c>
      <c r="J102" s="0" t="n">
        <v>0</v>
      </c>
      <c r="K102" s="388" t="n">
        <f aca="false">+H102</f>
        <v>58031</v>
      </c>
    </row>
    <row r="103" customFormat="false" ht="13.2" hidden="false" customHeight="false" outlineLevel="0" collapsed="false">
      <c r="A103" s="389" t="n">
        <f aca="false">+'DATOS IDENTIFICATIVOS'!$C$9</f>
        <v>2021</v>
      </c>
      <c r="B103" s="387" t="str">
        <f aca="false">CONCATENATE(MID('DATOS IDENTIFICATIVOS'!$C$10,1,2),"0000")</f>
        <v>980000</v>
      </c>
      <c r="D103" s="387" t="s">
        <v>888</v>
      </c>
      <c r="E103" s="389" t="str">
        <f aca="false">VLOOKUP('DATOS IDENTIFICATIVOS'!$A$52,'EMPRESA- PROGRAMA'!$B$2:$C$45,2,FALSE())</f>
        <v>910I</v>
      </c>
      <c r="F103" s="387" t="str">
        <f aca="false">+'EP1 PRESUPUESTO ADTIVO GASTOS'!B13</f>
        <v>11000</v>
      </c>
      <c r="H103" s="388" t="n">
        <f aca="false">+'EP1 PRESUPUESTO ADTIVO GASTOS'!D13</f>
        <v>0</v>
      </c>
      <c r="I103" s="0" t="n">
        <v>0</v>
      </c>
      <c r="J103" s="0" t="n">
        <v>0</v>
      </c>
      <c r="K103" s="388" t="n">
        <f aca="false">+H103</f>
        <v>0</v>
      </c>
    </row>
    <row r="104" customFormat="false" ht="13.2" hidden="false" customHeight="false" outlineLevel="0" collapsed="false">
      <c r="A104" s="389" t="n">
        <f aca="false">+'DATOS IDENTIFICATIVOS'!$C$9</f>
        <v>2021</v>
      </c>
      <c r="B104" s="387" t="str">
        <f aca="false">CONCATENATE(MID('DATOS IDENTIFICATIVOS'!$C$10,1,2),"0000")</f>
        <v>980000</v>
      </c>
      <c r="D104" s="387" t="s">
        <v>888</v>
      </c>
      <c r="E104" s="389" t="str">
        <f aca="false">VLOOKUP('DATOS IDENTIFICATIVOS'!$A$52,'EMPRESA- PROGRAMA'!$B$2:$C$45,2,FALSE())</f>
        <v>910I</v>
      </c>
      <c r="F104" s="387" t="str">
        <f aca="false">+'EP1 PRESUPUESTO ADTIVO GASTOS'!B14</f>
        <v>12000</v>
      </c>
      <c r="H104" s="388" t="n">
        <f aca="false">+'EP1 PRESUPUESTO ADTIVO GASTOS'!D14</f>
        <v>0</v>
      </c>
      <c r="I104" s="0" t="n">
        <v>0</v>
      </c>
      <c r="J104" s="0" t="n">
        <v>0</v>
      </c>
      <c r="K104" s="388" t="n">
        <f aca="false">+H104</f>
        <v>0</v>
      </c>
    </row>
    <row r="105" customFormat="false" ht="13.2" hidden="false" customHeight="false" outlineLevel="0" collapsed="false">
      <c r="A105" s="389" t="n">
        <f aca="false">+'DATOS IDENTIFICATIVOS'!$C$9</f>
        <v>2021</v>
      </c>
      <c r="B105" s="387" t="str">
        <f aca="false">CONCATENATE(MID('DATOS IDENTIFICATIVOS'!$C$10,1,2),"0000")</f>
        <v>980000</v>
      </c>
      <c r="D105" s="387" t="s">
        <v>888</v>
      </c>
      <c r="E105" s="389" t="str">
        <f aca="false">VLOOKUP('DATOS IDENTIFICATIVOS'!$A$52,'EMPRESA- PROGRAMA'!$B$2:$C$45,2,FALSE())</f>
        <v>910I</v>
      </c>
      <c r="F105" s="387" t="str">
        <f aca="false">+'EP1 PRESUPUESTO ADTIVO GASTOS'!B15</f>
        <v>13000</v>
      </c>
      <c r="H105" s="388" t="n">
        <f aca="false">+'EP1 PRESUPUESTO ADTIVO GASTOS'!D15</f>
        <v>1825574</v>
      </c>
      <c r="I105" s="0" t="n">
        <v>0</v>
      </c>
      <c r="J105" s="0" t="n">
        <v>0</v>
      </c>
      <c r="K105" s="388" t="n">
        <f aca="false">+H105</f>
        <v>1825574</v>
      </c>
    </row>
    <row r="106" customFormat="false" ht="13.2" hidden="false" customHeight="false" outlineLevel="0" collapsed="false">
      <c r="A106" s="389" t="n">
        <f aca="false">+'DATOS IDENTIFICATIVOS'!$C$9</f>
        <v>2021</v>
      </c>
      <c r="B106" s="387" t="str">
        <f aca="false">CONCATENATE(MID('DATOS IDENTIFICATIVOS'!$C$10,1,2),"0000")</f>
        <v>980000</v>
      </c>
      <c r="D106" s="387" t="s">
        <v>888</v>
      </c>
      <c r="E106" s="389" t="str">
        <f aca="false">VLOOKUP('DATOS IDENTIFICATIVOS'!$A$52,'EMPRESA- PROGRAMA'!$B$2:$C$45,2,FALSE())</f>
        <v>910I</v>
      </c>
      <c r="F106" s="387" t="str">
        <f aca="false">+'EP1 PRESUPUESTO ADTIVO GASTOS'!B16</f>
        <v>14100</v>
      </c>
      <c r="H106" s="388" t="n">
        <f aca="false">+'EP1 PRESUPUESTO ADTIVO GASTOS'!D16</f>
        <v>2904006</v>
      </c>
      <c r="I106" s="0" t="n">
        <v>0</v>
      </c>
      <c r="J106" s="0" t="n">
        <v>0</v>
      </c>
      <c r="K106" s="388" t="n">
        <f aca="false">+H106</f>
        <v>2904006</v>
      </c>
    </row>
    <row r="107" customFormat="false" ht="13.2" hidden="false" customHeight="false" outlineLevel="0" collapsed="false">
      <c r="A107" s="389" t="n">
        <f aca="false">+'DATOS IDENTIFICATIVOS'!$C$9</f>
        <v>2021</v>
      </c>
      <c r="B107" s="387" t="str">
        <f aca="false">CONCATENATE(MID('DATOS IDENTIFICATIVOS'!$C$10,1,2),"0000")</f>
        <v>980000</v>
      </c>
      <c r="D107" s="387" t="s">
        <v>888</v>
      </c>
      <c r="E107" s="389" t="str">
        <f aca="false">VLOOKUP('DATOS IDENTIFICATIVOS'!$A$52,'EMPRESA- PROGRAMA'!$B$2:$C$45,2,FALSE())</f>
        <v>910I</v>
      </c>
      <c r="F107" s="387" t="str">
        <f aca="false">+'EP1 PRESUPUESTO ADTIVO GASTOS'!B17</f>
        <v>15000</v>
      </c>
      <c r="H107" s="388" t="n">
        <f aca="false">+'EP1 PRESUPUESTO ADTIVO GASTOS'!D17</f>
        <v>75193</v>
      </c>
      <c r="I107" s="0" t="n">
        <v>0</v>
      </c>
      <c r="J107" s="0" t="n">
        <v>0</v>
      </c>
      <c r="K107" s="388" t="n">
        <f aca="false">+H107</f>
        <v>75193</v>
      </c>
    </row>
    <row r="108" customFormat="false" ht="13.2" hidden="false" customHeight="false" outlineLevel="0" collapsed="false">
      <c r="A108" s="389" t="n">
        <f aca="false">+'DATOS IDENTIFICATIVOS'!$C$9</f>
        <v>2021</v>
      </c>
      <c r="B108" s="387" t="str">
        <f aca="false">CONCATENATE(MID('DATOS IDENTIFICATIVOS'!$C$10,1,2),"0000")</f>
        <v>980000</v>
      </c>
      <c r="D108" s="387" t="s">
        <v>888</v>
      </c>
      <c r="E108" s="389" t="str">
        <f aca="false">VLOOKUP('DATOS IDENTIFICATIVOS'!$A$52,'EMPRESA- PROGRAMA'!$B$2:$C$45,2,FALSE())</f>
        <v>910I</v>
      </c>
      <c r="F108" s="387" t="str">
        <f aca="false">+'EP1 PRESUPUESTO ADTIVO GASTOS'!B18</f>
        <v>16000</v>
      </c>
      <c r="H108" s="388" t="n">
        <f aca="false">+'EP1 PRESUPUESTO ADTIVO GASTOS'!D18</f>
        <v>1521225</v>
      </c>
      <c r="I108" s="0" t="n">
        <v>0</v>
      </c>
      <c r="J108" s="0" t="n">
        <v>0</v>
      </c>
      <c r="K108" s="388" t="n">
        <f aca="false">+H108</f>
        <v>1521225</v>
      </c>
    </row>
    <row r="109" customFormat="false" ht="13.2" hidden="false" customHeight="false" outlineLevel="0" collapsed="false">
      <c r="A109" s="389" t="n">
        <f aca="false">+'DATOS IDENTIFICATIVOS'!$C$9</f>
        <v>2021</v>
      </c>
      <c r="B109" s="387" t="str">
        <f aca="false">CONCATENATE(MID('DATOS IDENTIFICATIVOS'!$C$10,1,2),"0000")</f>
        <v>980000</v>
      </c>
      <c r="D109" s="387" t="s">
        <v>888</v>
      </c>
      <c r="E109" s="389" t="str">
        <f aca="false">VLOOKUP('DATOS IDENTIFICATIVOS'!$A$52,'EMPRESA- PROGRAMA'!$B$2:$C$45,2,FALSE())</f>
        <v>910I</v>
      </c>
      <c r="F109" s="387" t="str">
        <f aca="false">+'EP1 PRESUPUESTO ADTIVO GASTOS'!B19</f>
        <v>17000</v>
      </c>
      <c r="H109" s="388" t="n">
        <f aca="false">+'EP1 PRESUPUESTO ADTIVO GASTOS'!D19</f>
        <v>0</v>
      </c>
      <c r="I109" s="0" t="n">
        <v>0</v>
      </c>
      <c r="J109" s="0" t="n">
        <v>0</v>
      </c>
      <c r="K109" s="388" t="n">
        <f aca="false">+H109</f>
        <v>0</v>
      </c>
    </row>
    <row r="110" customFormat="false" ht="13.2" hidden="false" customHeight="false" outlineLevel="0" collapsed="false">
      <c r="A110" s="389" t="n">
        <f aca="false">+'DATOS IDENTIFICATIVOS'!$C$9</f>
        <v>2021</v>
      </c>
      <c r="B110" s="387" t="str">
        <f aca="false">CONCATENATE(MID('DATOS IDENTIFICATIVOS'!$C$10,1,2),"0000")</f>
        <v>980000</v>
      </c>
      <c r="D110" s="387" t="s">
        <v>888</v>
      </c>
      <c r="E110" s="389" t="str">
        <f aca="false">VLOOKUP('DATOS IDENTIFICATIVOS'!$A$52,'EMPRESA- PROGRAMA'!$B$2:$C$45,2,FALSE())</f>
        <v>910I</v>
      </c>
      <c r="F110" s="387" t="n">
        <f aca="false">+'EP1 PRESUPUESTO ADTIVO GASTOS'!B20</f>
        <v>18000</v>
      </c>
      <c r="H110" s="388" t="n">
        <f aca="false">+'EP1 PRESUPUESTO ADTIVO GASTOS'!D20</f>
        <v>0</v>
      </c>
      <c r="I110" s="0" t="n">
        <v>0</v>
      </c>
      <c r="J110" s="0" t="n">
        <v>0</v>
      </c>
      <c r="K110" s="388" t="n">
        <f aca="false">+H110</f>
        <v>0</v>
      </c>
    </row>
    <row r="111" customFormat="false" ht="13.2" hidden="false" customHeight="false" outlineLevel="0" collapsed="false">
      <c r="A111" s="389" t="n">
        <f aca="false">+'DATOS IDENTIFICATIVOS'!$C$9</f>
        <v>2021</v>
      </c>
      <c r="B111" s="387" t="str">
        <f aca="false">CONCATENATE(MID('DATOS IDENTIFICATIVOS'!$C$10,1,2),"0000")</f>
        <v>980000</v>
      </c>
      <c r="D111" s="387" t="s">
        <v>888</v>
      </c>
      <c r="E111" s="389" t="str">
        <f aca="false">VLOOKUP('DATOS IDENTIFICATIVOS'!$A$52,'EMPRESA- PROGRAMA'!$B$2:$C$45,2,FALSE())</f>
        <v>910I</v>
      </c>
      <c r="F111" s="387" t="str">
        <f aca="false">+'EP1 PRESUPUESTO ADTIVO GASTOS'!B22</f>
        <v>20000</v>
      </c>
      <c r="G111" s="389"/>
      <c r="H111" s="388" t="n">
        <f aca="false">+'EP1 PRESUPUESTO ADTIVO GASTOS'!D22</f>
        <v>27247</v>
      </c>
      <c r="I111" s="0" t="n">
        <v>0</v>
      </c>
      <c r="J111" s="0" t="n">
        <v>0</v>
      </c>
      <c r="K111" s="388" t="n">
        <f aca="false">+H111</f>
        <v>27247</v>
      </c>
    </row>
    <row r="112" customFormat="false" ht="13.2" hidden="false" customHeight="false" outlineLevel="0" collapsed="false">
      <c r="A112" s="389" t="n">
        <f aca="false">+'DATOS IDENTIFICATIVOS'!$C$9</f>
        <v>2021</v>
      </c>
      <c r="B112" s="387" t="str">
        <f aca="false">CONCATENATE(MID('DATOS IDENTIFICATIVOS'!$C$10,1,2),"0000")</f>
        <v>980000</v>
      </c>
      <c r="D112" s="387" t="s">
        <v>888</v>
      </c>
      <c r="E112" s="389" t="str">
        <f aca="false">VLOOKUP('DATOS IDENTIFICATIVOS'!$A$52,'EMPRESA- PROGRAMA'!$B$2:$C$45,2,FALSE())</f>
        <v>910I</v>
      </c>
      <c r="F112" s="387" t="str">
        <f aca="false">+'EP1 PRESUPUESTO ADTIVO GASTOS'!B23</f>
        <v>21000</v>
      </c>
      <c r="G112" s="389"/>
      <c r="H112" s="388" t="n">
        <f aca="false">+'EP1 PRESUPUESTO ADTIVO GASTOS'!D23</f>
        <v>121026</v>
      </c>
      <c r="I112" s="0" t="n">
        <v>0</v>
      </c>
      <c r="J112" s="0" t="n">
        <v>0</v>
      </c>
      <c r="K112" s="388" t="n">
        <f aca="false">+H112</f>
        <v>121026</v>
      </c>
    </row>
    <row r="113" customFormat="false" ht="13.2" hidden="false" customHeight="false" outlineLevel="0" collapsed="false">
      <c r="A113" s="389" t="n">
        <f aca="false">+'DATOS IDENTIFICATIVOS'!$C$9</f>
        <v>2021</v>
      </c>
      <c r="B113" s="387" t="str">
        <f aca="false">CONCATENATE(MID('DATOS IDENTIFICATIVOS'!$C$10,1,2),"0000")</f>
        <v>980000</v>
      </c>
      <c r="D113" s="387" t="s">
        <v>888</v>
      </c>
      <c r="E113" s="389" t="str">
        <f aca="false">VLOOKUP('DATOS IDENTIFICATIVOS'!$A$52,'EMPRESA- PROGRAMA'!$B$2:$C$45,2,FALSE())</f>
        <v>910I</v>
      </c>
      <c r="F113" s="387" t="str">
        <f aca="false">+'EP1 PRESUPUESTO ADTIVO GASTOS'!B24</f>
        <v>22000</v>
      </c>
      <c r="H113" s="388" t="n">
        <f aca="false">+'EP1 PRESUPUESTO ADTIVO GASTOS'!D24</f>
        <v>3651591</v>
      </c>
      <c r="I113" s="0" t="n">
        <v>0</v>
      </c>
      <c r="J113" s="0" t="n">
        <v>0</v>
      </c>
      <c r="K113" s="388" t="n">
        <f aca="false">+H113</f>
        <v>3651591</v>
      </c>
    </row>
    <row r="114" customFormat="false" ht="13.2" hidden="false" customHeight="false" outlineLevel="0" collapsed="false">
      <c r="A114" s="389" t="n">
        <f aca="false">+'DATOS IDENTIFICATIVOS'!$C$9</f>
        <v>2021</v>
      </c>
      <c r="B114" s="387" t="str">
        <f aca="false">CONCATENATE(MID('DATOS IDENTIFICATIVOS'!$C$10,1,2),"0000")</f>
        <v>980000</v>
      </c>
      <c r="D114" s="387" t="s">
        <v>888</v>
      </c>
      <c r="E114" s="389" t="str">
        <f aca="false">VLOOKUP('DATOS IDENTIFICATIVOS'!$A$52,'EMPRESA- PROGRAMA'!$B$2:$C$45,2,FALSE())</f>
        <v>910I</v>
      </c>
      <c r="F114" s="387" t="str">
        <f aca="false">+'EP1 PRESUPUESTO ADTIVO GASTOS'!B25</f>
        <v>23000</v>
      </c>
      <c r="H114" s="388" t="n">
        <f aca="false">+'EP1 PRESUPUESTO ADTIVO GASTOS'!D25</f>
        <v>12743</v>
      </c>
      <c r="I114" s="0" t="n">
        <v>0</v>
      </c>
      <c r="J114" s="0" t="n">
        <v>0</v>
      </c>
      <c r="K114" s="388" t="n">
        <f aca="false">+H114</f>
        <v>12743</v>
      </c>
    </row>
    <row r="115" customFormat="false" ht="13.2" hidden="false" customHeight="false" outlineLevel="0" collapsed="false">
      <c r="A115" s="389" t="n">
        <f aca="false">+'DATOS IDENTIFICATIVOS'!$C$9</f>
        <v>2021</v>
      </c>
      <c r="B115" s="387" t="str">
        <f aca="false">CONCATENATE(MID('DATOS IDENTIFICATIVOS'!$C$10,1,2),"0000")</f>
        <v>980000</v>
      </c>
      <c r="D115" s="387" t="s">
        <v>888</v>
      </c>
      <c r="E115" s="389" t="str">
        <f aca="false">VLOOKUP('DATOS IDENTIFICATIVOS'!$A$52,'EMPRESA- PROGRAMA'!$B$2:$C$45,2,FALSE())</f>
        <v>910I</v>
      </c>
      <c r="F115" s="387" t="str">
        <f aca="false">+'EP1 PRESUPUESTO ADTIVO GASTOS'!B26</f>
        <v>24000</v>
      </c>
      <c r="H115" s="388" t="n">
        <f aca="false">+'EP1 PRESUPUESTO ADTIVO GASTOS'!D26</f>
        <v>0</v>
      </c>
      <c r="I115" s="0" t="n">
        <v>0</v>
      </c>
      <c r="J115" s="0" t="n">
        <v>0</v>
      </c>
      <c r="K115" s="388" t="n">
        <f aca="false">+H115</f>
        <v>0</v>
      </c>
    </row>
    <row r="116" customFormat="false" ht="13.2" hidden="false" customHeight="false" outlineLevel="0" collapsed="false">
      <c r="A116" s="389" t="n">
        <f aca="false">+'DATOS IDENTIFICATIVOS'!$C$9</f>
        <v>2021</v>
      </c>
      <c r="B116" s="387" t="str">
        <f aca="false">CONCATENATE(MID('DATOS IDENTIFICATIVOS'!$C$10,1,2),"0000")</f>
        <v>980000</v>
      </c>
      <c r="D116" s="387" t="s">
        <v>888</v>
      </c>
      <c r="E116" s="389" t="str">
        <f aca="false">VLOOKUP('DATOS IDENTIFICATIVOS'!$A$52,'EMPRESA- PROGRAMA'!$B$2:$C$45,2,FALSE())</f>
        <v>910I</v>
      </c>
      <c r="F116" s="387" t="str">
        <f aca="false">+'EP1 PRESUPUESTO ADTIVO GASTOS'!B27</f>
        <v>25000</v>
      </c>
      <c r="H116" s="388" t="n">
        <f aca="false">+'EP1 PRESUPUESTO ADTIVO GASTOS'!D27</f>
        <v>0</v>
      </c>
      <c r="I116" s="0" t="n">
        <v>0</v>
      </c>
      <c r="J116" s="0" t="n">
        <v>0</v>
      </c>
      <c r="K116" s="388" t="n">
        <f aca="false">+H116</f>
        <v>0</v>
      </c>
    </row>
    <row r="117" customFormat="false" ht="13.2" hidden="false" customHeight="false" outlineLevel="0" collapsed="false">
      <c r="A117" s="389" t="n">
        <f aca="false">+'DATOS IDENTIFICATIVOS'!$C$9</f>
        <v>2021</v>
      </c>
      <c r="B117" s="387" t="str">
        <f aca="false">CONCATENATE(MID('DATOS IDENTIFICATIVOS'!$C$10,1,2),"0000")</f>
        <v>980000</v>
      </c>
      <c r="D117" s="387" t="s">
        <v>888</v>
      </c>
      <c r="E117" s="389" t="str">
        <f aca="false">VLOOKUP('DATOS IDENTIFICATIVOS'!$A$52,'EMPRESA- PROGRAMA'!$B$2:$C$45,2,FALSE())</f>
        <v>910I</v>
      </c>
      <c r="F117" s="387" t="str">
        <f aca="false">+'EP1 PRESUPUESTO ADTIVO GASTOS'!B28</f>
        <v>26000</v>
      </c>
      <c r="H117" s="388" t="n">
        <f aca="false">+'EP1 PRESUPUESTO ADTIVO GASTOS'!D28</f>
        <v>0</v>
      </c>
      <c r="I117" s="0" t="n">
        <v>0</v>
      </c>
      <c r="J117" s="0" t="n">
        <v>0</v>
      </c>
      <c r="K117" s="388" t="n">
        <f aca="false">+H117</f>
        <v>0</v>
      </c>
    </row>
    <row r="118" customFormat="false" ht="13.2" hidden="false" customHeight="false" outlineLevel="0" collapsed="false">
      <c r="A118" s="389" t="n">
        <f aca="false">+'DATOS IDENTIFICATIVOS'!$C$9</f>
        <v>2021</v>
      </c>
      <c r="B118" s="387" t="str">
        <f aca="false">CONCATENATE(MID('DATOS IDENTIFICATIVOS'!$C$10,1,2),"0000")</f>
        <v>980000</v>
      </c>
      <c r="D118" s="387" t="s">
        <v>888</v>
      </c>
      <c r="E118" s="389" t="str">
        <f aca="false">VLOOKUP('DATOS IDENTIFICATIVOS'!$A$52,'EMPRESA- PROGRAMA'!$B$2:$C$45,2,FALSE())</f>
        <v>910I</v>
      </c>
      <c r="F118" s="387" t="str">
        <f aca="false">+'EP1 PRESUPUESTO ADTIVO GASTOS'!B29</f>
        <v>27000</v>
      </c>
      <c r="H118" s="388" t="n">
        <f aca="false">+'EP1 PRESUPUESTO ADTIVO GASTOS'!D29</f>
        <v>0</v>
      </c>
      <c r="I118" s="0" t="n">
        <v>0</v>
      </c>
      <c r="J118" s="0" t="n">
        <v>0</v>
      </c>
      <c r="K118" s="388" t="n">
        <f aca="false">+H118</f>
        <v>0</v>
      </c>
    </row>
    <row r="119" customFormat="false" ht="13.2" hidden="false" customHeight="false" outlineLevel="0" collapsed="false">
      <c r="A119" s="389" t="n">
        <f aca="false">+'DATOS IDENTIFICATIVOS'!$C$9</f>
        <v>2021</v>
      </c>
      <c r="B119" s="387" t="str">
        <f aca="false">CONCATENATE(MID('DATOS IDENTIFICATIVOS'!$C$10,1,2),"0000")</f>
        <v>980000</v>
      </c>
      <c r="D119" s="387" t="s">
        <v>888</v>
      </c>
      <c r="E119" s="389" t="str">
        <f aca="false">VLOOKUP('DATOS IDENTIFICATIVOS'!$A$52,'EMPRESA- PROGRAMA'!$B$2:$C$45,2,FALSE())</f>
        <v>910I</v>
      </c>
      <c r="F119" s="387" t="str">
        <f aca="false">+'EP1 PRESUPUESTO ADTIVO GASTOS'!B31</f>
        <v>30000</v>
      </c>
      <c r="H119" s="388" t="n">
        <f aca="false">+'EP1 PRESUPUESTO ADTIVO GASTOS'!D31</f>
        <v>0</v>
      </c>
      <c r="I119" s="0" t="n">
        <v>0</v>
      </c>
      <c r="J119" s="0" t="n">
        <v>0</v>
      </c>
      <c r="K119" s="388" t="n">
        <f aca="false">+H119</f>
        <v>0</v>
      </c>
    </row>
    <row r="120" customFormat="false" ht="13.2" hidden="false" customHeight="false" outlineLevel="0" collapsed="false">
      <c r="A120" s="389" t="n">
        <f aca="false">+'DATOS IDENTIFICATIVOS'!$C$9</f>
        <v>2021</v>
      </c>
      <c r="B120" s="387" t="str">
        <f aca="false">CONCATENATE(MID('DATOS IDENTIFICATIVOS'!$C$10,1,2),"0000")</f>
        <v>980000</v>
      </c>
      <c r="D120" s="387" t="s">
        <v>888</v>
      </c>
      <c r="E120" s="389" t="str">
        <f aca="false">VLOOKUP('DATOS IDENTIFICATIVOS'!$A$52,'EMPRESA- PROGRAMA'!$B$2:$C$45,2,FALSE())</f>
        <v>910I</v>
      </c>
      <c r="F120" s="387" t="str">
        <f aca="false">+'EP1 PRESUPUESTO ADTIVO GASTOS'!B32</f>
        <v>31000</v>
      </c>
      <c r="H120" s="388" t="n">
        <f aca="false">+'EP1 PRESUPUESTO ADTIVO GASTOS'!D32</f>
        <v>368933</v>
      </c>
      <c r="I120" s="0" t="n">
        <v>0</v>
      </c>
      <c r="J120" s="0" t="n">
        <v>0</v>
      </c>
      <c r="K120" s="388" t="n">
        <f aca="false">+H120</f>
        <v>368933</v>
      </c>
    </row>
    <row r="121" customFormat="false" ht="13.2" hidden="false" customHeight="false" outlineLevel="0" collapsed="false">
      <c r="A121" s="389" t="n">
        <f aca="false">+'DATOS IDENTIFICATIVOS'!$C$9</f>
        <v>2021</v>
      </c>
      <c r="B121" s="387" t="str">
        <f aca="false">CONCATENATE(MID('DATOS IDENTIFICATIVOS'!$C$10,1,2),"0000")</f>
        <v>980000</v>
      </c>
      <c r="D121" s="387" t="s">
        <v>888</v>
      </c>
      <c r="E121" s="389" t="str">
        <f aca="false">VLOOKUP('DATOS IDENTIFICATIVOS'!$A$52,'EMPRESA- PROGRAMA'!$B$2:$C$45,2,FALSE())</f>
        <v>910I</v>
      </c>
      <c r="F121" s="387" t="str">
        <f aca="false">+'EP1 PRESUPUESTO ADTIVO GASTOS'!B33</f>
        <v>32000</v>
      </c>
      <c r="H121" s="388" t="n">
        <f aca="false">+'EP1 PRESUPUESTO ADTIVO GASTOS'!D33</f>
        <v>0</v>
      </c>
      <c r="I121" s="0" t="n">
        <v>0</v>
      </c>
      <c r="J121" s="0" t="n">
        <v>0</v>
      </c>
      <c r="K121" s="388" t="n">
        <f aca="false">+H121</f>
        <v>0</v>
      </c>
    </row>
    <row r="122" customFormat="false" ht="13.2" hidden="false" customHeight="false" outlineLevel="0" collapsed="false">
      <c r="A122" s="389" t="n">
        <f aca="false">+'DATOS IDENTIFICATIVOS'!$C$9</f>
        <v>2021</v>
      </c>
      <c r="B122" s="387" t="str">
        <f aca="false">CONCATENATE(MID('DATOS IDENTIFICATIVOS'!$C$10,1,2),"0000")</f>
        <v>980000</v>
      </c>
      <c r="D122" s="387" t="s">
        <v>888</v>
      </c>
      <c r="E122" s="389" t="str">
        <f aca="false">VLOOKUP('DATOS IDENTIFICATIVOS'!$A$52,'EMPRESA- PROGRAMA'!$B$2:$C$45,2,FALSE())</f>
        <v>910I</v>
      </c>
      <c r="F122" s="387" t="str">
        <f aca="false">+'EP1 PRESUPUESTO ADTIVO GASTOS'!B34</f>
        <v>33000</v>
      </c>
      <c r="H122" s="388" t="n">
        <f aca="false">+'EP1 PRESUPUESTO ADTIVO GASTOS'!D34</f>
        <v>0</v>
      </c>
      <c r="I122" s="0" t="n">
        <v>0</v>
      </c>
      <c r="J122" s="0" t="n">
        <v>0</v>
      </c>
      <c r="K122" s="388" t="n">
        <f aca="false">+H122</f>
        <v>0</v>
      </c>
    </row>
    <row r="123" customFormat="false" ht="13.2" hidden="false" customHeight="false" outlineLevel="0" collapsed="false">
      <c r="A123" s="389" t="n">
        <f aca="false">+'DATOS IDENTIFICATIVOS'!$C$9</f>
        <v>2021</v>
      </c>
      <c r="B123" s="387" t="str">
        <f aca="false">CONCATENATE(MID('DATOS IDENTIFICATIVOS'!$C$10,1,2),"0000")</f>
        <v>980000</v>
      </c>
      <c r="D123" s="387" t="s">
        <v>888</v>
      </c>
      <c r="E123" s="389" t="str">
        <f aca="false">VLOOKUP('DATOS IDENTIFICATIVOS'!$A$52,'EMPRESA- PROGRAMA'!$B$2:$C$45,2,FALSE())</f>
        <v>910I</v>
      </c>
      <c r="F123" s="387" t="str">
        <f aca="false">+'EP1 PRESUPUESTO ADTIVO GASTOS'!B35</f>
        <v>34000</v>
      </c>
      <c r="H123" s="388" t="n">
        <f aca="false">+'EP1 PRESUPUESTO ADTIVO GASTOS'!D35</f>
        <v>0</v>
      </c>
      <c r="I123" s="0" t="n">
        <v>0</v>
      </c>
      <c r="J123" s="0" t="n">
        <v>0</v>
      </c>
      <c r="K123" s="388" t="n">
        <f aca="false">+H123</f>
        <v>0</v>
      </c>
    </row>
    <row r="124" customFormat="false" ht="13.2" hidden="false" customHeight="false" outlineLevel="0" collapsed="false">
      <c r="A124" s="389" t="n">
        <f aca="false">+'DATOS IDENTIFICATIVOS'!$C$9</f>
        <v>2021</v>
      </c>
      <c r="B124" s="387" t="str">
        <f aca="false">CONCATENATE(MID('DATOS IDENTIFICATIVOS'!$C$10,1,2),"0000")</f>
        <v>980000</v>
      </c>
      <c r="D124" s="387" t="s">
        <v>888</v>
      </c>
      <c r="E124" s="389" t="str">
        <f aca="false">VLOOKUP('DATOS IDENTIFICATIVOS'!$A$52,'EMPRESA- PROGRAMA'!$B$2:$C$45,2,FALSE())</f>
        <v>910I</v>
      </c>
      <c r="F124" s="387" t="str">
        <f aca="false">+'EP1 PRESUPUESTO ADTIVO GASTOS'!B36</f>
        <v>35000</v>
      </c>
      <c r="H124" s="388" t="n">
        <f aca="false">+'EP1 PRESUPUESTO ADTIVO GASTOS'!D36</f>
        <v>0</v>
      </c>
      <c r="I124" s="0" t="n">
        <v>0</v>
      </c>
      <c r="J124" s="0" t="n">
        <v>0</v>
      </c>
      <c r="K124" s="388" t="n">
        <f aca="false">+H124</f>
        <v>0</v>
      </c>
    </row>
    <row r="125" customFormat="false" ht="13.2" hidden="false" customHeight="false" outlineLevel="0" collapsed="false">
      <c r="A125" s="389" t="n">
        <f aca="false">+'DATOS IDENTIFICATIVOS'!$C$9</f>
        <v>2021</v>
      </c>
      <c r="B125" s="387" t="str">
        <f aca="false">CONCATENATE(MID('DATOS IDENTIFICATIVOS'!$C$10,1,2),"0000")</f>
        <v>980000</v>
      </c>
      <c r="D125" s="387" t="s">
        <v>888</v>
      </c>
      <c r="E125" s="389" t="str">
        <f aca="false">VLOOKUP('DATOS IDENTIFICATIVOS'!$A$52,'EMPRESA- PROGRAMA'!$B$2:$C$45,2,FALSE())</f>
        <v>910I</v>
      </c>
      <c r="F125" s="387" t="str">
        <f aca="false">+'EP1 PRESUPUESTO ADTIVO GASTOS'!B51</f>
        <v>60000</v>
      </c>
      <c r="H125" s="388" t="n">
        <f aca="false">+'EP1 PRESUPUESTO ADTIVO GASTOS'!D51</f>
        <v>0</v>
      </c>
      <c r="I125" s="0" t="n">
        <v>0</v>
      </c>
      <c r="J125" s="0" t="n">
        <v>0</v>
      </c>
      <c r="K125" s="388" t="n">
        <f aca="false">+H125</f>
        <v>0</v>
      </c>
    </row>
    <row r="126" customFormat="false" ht="13.2" hidden="false" customHeight="false" outlineLevel="0" collapsed="false">
      <c r="A126" s="389" t="n">
        <f aca="false">+'DATOS IDENTIFICATIVOS'!$C$9</f>
        <v>2021</v>
      </c>
      <c r="B126" s="387" t="str">
        <f aca="false">CONCATENATE(MID('DATOS IDENTIFICATIVOS'!$C$10,1,2),"0000")</f>
        <v>980000</v>
      </c>
      <c r="D126" s="387" t="s">
        <v>888</v>
      </c>
      <c r="E126" s="389" t="str">
        <f aca="false">VLOOKUP('DATOS IDENTIFICATIVOS'!$A$52,'EMPRESA- PROGRAMA'!$B$2:$C$45,2,FALSE())</f>
        <v>910I</v>
      </c>
      <c r="F126" s="387" t="str">
        <f aca="false">+'EP1 PRESUPUESTO ADTIVO GASTOS'!B52</f>
        <v>61000</v>
      </c>
      <c r="H126" s="388" t="n">
        <f aca="false">+'EP1 PRESUPUESTO ADTIVO GASTOS'!D52</f>
        <v>18000</v>
      </c>
      <c r="I126" s="0" t="n">
        <v>0</v>
      </c>
      <c r="J126" s="0" t="n">
        <v>0</v>
      </c>
      <c r="K126" s="388" t="n">
        <f aca="false">+H126</f>
        <v>18000</v>
      </c>
    </row>
    <row r="127" customFormat="false" ht="13.2" hidden="false" customHeight="false" outlineLevel="0" collapsed="false">
      <c r="A127" s="389" t="n">
        <f aca="false">+'DATOS IDENTIFICATIVOS'!$C$9</f>
        <v>2021</v>
      </c>
      <c r="B127" s="387" t="str">
        <f aca="false">CONCATENATE(MID('DATOS IDENTIFICATIVOS'!$C$10,1,2),"0000")</f>
        <v>980000</v>
      </c>
      <c r="D127" s="387" t="s">
        <v>888</v>
      </c>
      <c r="E127" s="389" t="str">
        <f aca="false">VLOOKUP('DATOS IDENTIFICATIVOS'!$A$52,'EMPRESA- PROGRAMA'!$B$2:$C$45,2,FALSE())</f>
        <v>910I</v>
      </c>
      <c r="F127" s="387" t="str">
        <f aca="false">+'EP1 PRESUPUESTO ADTIVO GASTOS'!B53</f>
        <v>62000</v>
      </c>
      <c r="H127" s="388" t="n">
        <f aca="false">+'EP1 PRESUPUESTO ADTIVO GASTOS'!D53</f>
        <v>0</v>
      </c>
      <c r="I127" s="0" t="n">
        <v>0</v>
      </c>
      <c r="J127" s="0" t="n">
        <v>0</v>
      </c>
      <c r="K127" s="388" t="n">
        <f aca="false">+H127</f>
        <v>0</v>
      </c>
    </row>
    <row r="128" customFormat="false" ht="13.2" hidden="false" customHeight="false" outlineLevel="0" collapsed="false">
      <c r="A128" s="389" t="n">
        <f aca="false">+'DATOS IDENTIFICATIVOS'!$C$9</f>
        <v>2021</v>
      </c>
      <c r="B128" s="387" t="str">
        <f aca="false">CONCATENATE(MID('DATOS IDENTIFICATIVOS'!$C$10,1,2),"0000")</f>
        <v>980000</v>
      </c>
      <c r="D128" s="387" t="s">
        <v>888</v>
      </c>
      <c r="E128" s="389" t="str">
        <f aca="false">VLOOKUP('DATOS IDENTIFICATIVOS'!$A$52,'EMPRESA- PROGRAMA'!$B$2:$C$45,2,FALSE())</f>
        <v>910I</v>
      </c>
      <c r="F128" s="387" t="str">
        <f aca="false">+'EP1 PRESUPUESTO ADTIVO GASTOS'!B54</f>
        <v>63000</v>
      </c>
      <c r="H128" s="388" t="n">
        <f aca="false">+'EP1 PRESUPUESTO ADTIVO GASTOS'!D54</f>
        <v>0</v>
      </c>
      <c r="I128" s="0" t="n">
        <v>0</v>
      </c>
      <c r="J128" s="0" t="n">
        <v>0</v>
      </c>
      <c r="K128" s="388" t="n">
        <f aca="false">+H128</f>
        <v>0</v>
      </c>
    </row>
    <row r="129" customFormat="false" ht="13.2" hidden="false" customHeight="false" outlineLevel="0" collapsed="false">
      <c r="A129" s="389" t="n">
        <f aca="false">+'DATOS IDENTIFICATIVOS'!$C$9</f>
        <v>2021</v>
      </c>
      <c r="B129" s="387" t="str">
        <f aca="false">CONCATENATE(MID('DATOS IDENTIFICATIVOS'!$C$10,1,2),"0000")</f>
        <v>980000</v>
      </c>
      <c r="D129" s="387" t="s">
        <v>888</v>
      </c>
      <c r="E129" s="389" t="str">
        <f aca="false">VLOOKUP('DATOS IDENTIFICATIVOS'!$A$52,'EMPRESA- PROGRAMA'!$B$2:$C$45,2,FALSE())</f>
        <v>910I</v>
      </c>
      <c r="F129" s="387" t="str">
        <f aca="false">+'EP1 PRESUPUESTO ADTIVO GASTOS'!B55</f>
        <v>64000</v>
      </c>
      <c r="H129" s="388" t="n">
        <f aca="false">+'EP1 PRESUPUESTO ADTIVO GASTOS'!D55</f>
        <v>0</v>
      </c>
      <c r="I129" s="0" t="n">
        <v>0</v>
      </c>
      <c r="J129" s="0" t="n">
        <v>0</v>
      </c>
      <c r="K129" s="388" t="n">
        <f aca="false">+H129</f>
        <v>0</v>
      </c>
    </row>
    <row r="130" customFormat="false" ht="13.2" hidden="false" customHeight="false" outlineLevel="0" collapsed="false">
      <c r="A130" s="389" t="n">
        <f aca="false">+'DATOS IDENTIFICATIVOS'!$C$9</f>
        <v>2021</v>
      </c>
      <c r="B130" s="387" t="str">
        <f aca="false">CONCATENATE(MID('DATOS IDENTIFICATIVOS'!$C$10,1,2),"0000")</f>
        <v>980000</v>
      </c>
      <c r="D130" s="387" t="s">
        <v>888</v>
      </c>
      <c r="E130" s="389" t="str">
        <f aca="false">VLOOKUP('DATOS IDENTIFICATIVOS'!$A$52,'EMPRESA- PROGRAMA'!$B$2:$C$45,2,FALSE())</f>
        <v>910I</v>
      </c>
      <c r="F130" s="387" t="str">
        <f aca="false">+'EP1 PRESUPUESTO ADTIVO GASTOS'!B56</f>
        <v>65000</v>
      </c>
      <c r="H130" s="388" t="n">
        <f aca="false">+'EP1 PRESUPUESTO ADTIVO GASTOS'!D56</f>
        <v>527034</v>
      </c>
      <c r="I130" s="0" t="n">
        <v>0</v>
      </c>
      <c r="J130" s="0" t="n">
        <v>0</v>
      </c>
      <c r="K130" s="388" t="n">
        <f aca="false">+H130</f>
        <v>527034</v>
      </c>
    </row>
    <row r="131" customFormat="false" ht="13.2" hidden="false" customHeight="false" outlineLevel="0" collapsed="false">
      <c r="A131" s="389" t="n">
        <f aca="false">+'DATOS IDENTIFICATIVOS'!$C$9</f>
        <v>2021</v>
      </c>
      <c r="B131" s="387" t="str">
        <f aca="false">CONCATENATE(MID('DATOS IDENTIFICATIVOS'!$C$10,1,2),"0000")</f>
        <v>980000</v>
      </c>
      <c r="D131" s="387" t="s">
        <v>888</v>
      </c>
      <c r="E131" s="389" t="str">
        <f aca="false">VLOOKUP('DATOS IDENTIFICATIVOS'!$A$52,'EMPRESA- PROGRAMA'!$B$2:$C$45,2,FALSE())</f>
        <v>910I</v>
      </c>
      <c r="F131" s="387" t="str">
        <f aca="false">+'EP1 PRESUPUESTO ADTIVO GASTOS'!B57</f>
        <v>66000</v>
      </c>
      <c r="H131" s="388" t="n">
        <f aca="false">+'EP1 PRESUPUESTO ADTIVO GASTOS'!D57</f>
        <v>0</v>
      </c>
      <c r="I131" s="0" t="n">
        <v>0</v>
      </c>
      <c r="J131" s="0" t="n">
        <v>0</v>
      </c>
      <c r="K131" s="388" t="n">
        <f aca="false">+H131</f>
        <v>0</v>
      </c>
    </row>
    <row r="132" customFormat="false" ht="13.2" hidden="false" customHeight="false" outlineLevel="0" collapsed="false">
      <c r="A132" s="389" t="n">
        <f aca="false">+'DATOS IDENTIFICATIVOS'!$C$9</f>
        <v>2021</v>
      </c>
      <c r="B132" s="387" t="str">
        <f aca="false">CONCATENATE(MID('DATOS IDENTIFICATIVOS'!$C$10,1,2),"0000")</f>
        <v>980000</v>
      </c>
      <c r="D132" s="387" t="s">
        <v>888</v>
      </c>
      <c r="E132" s="389" t="str">
        <f aca="false">VLOOKUP('DATOS IDENTIFICATIVOS'!$A$52,'EMPRESA- PROGRAMA'!$B$2:$C$45,2,FALSE())</f>
        <v>910I</v>
      </c>
      <c r="F132" s="387" t="str">
        <f aca="false">+'EP1 PRESUPUESTO ADTIVO GASTOS'!B58</f>
        <v>67000</v>
      </c>
      <c r="H132" s="388" t="n">
        <f aca="false">+'EP1 PRESUPUESTO ADTIVO GASTOS'!D58</f>
        <v>0</v>
      </c>
      <c r="I132" s="0" t="n">
        <v>0</v>
      </c>
      <c r="J132" s="0" t="n">
        <v>0</v>
      </c>
      <c r="K132" s="388" t="n">
        <f aca="false">+H132</f>
        <v>0</v>
      </c>
    </row>
    <row r="133" customFormat="false" ht="13.2" hidden="false" customHeight="false" outlineLevel="0" collapsed="false">
      <c r="A133" s="389" t="n">
        <f aca="false">+'DATOS IDENTIFICATIVOS'!$C$9</f>
        <v>2021</v>
      </c>
      <c r="B133" s="387" t="str">
        <f aca="false">CONCATENATE(MID('DATOS IDENTIFICATIVOS'!$C$10,1,2),"0000")</f>
        <v>980000</v>
      </c>
      <c r="D133" s="387" t="s">
        <v>888</v>
      </c>
      <c r="E133" s="389" t="str">
        <f aca="false">VLOOKUP('DATOS IDENTIFICATIVOS'!$A$52,'EMPRESA- PROGRAMA'!$B$2:$C$45,2,FALSE())</f>
        <v>910I</v>
      </c>
      <c r="F133" s="387" t="str">
        <f aca="false">+'EP1 PRESUPUESTO ADTIVO GASTOS'!B59</f>
        <v>68000</v>
      </c>
      <c r="H133" s="388" t="n">
        <f aca="false">+'EP1 PRESUPUESTO ADTIVO GASTOS'!D59</f>
        <v>0</v>
      </c>
      <c r="I133" s="0" t="n">
        <v>0</v>
      </c>
      <c r="J133" s="0" t="n">
        <v>0</v>
      </c>
      <c r="K133" s="388" t="n">
        <f aca="false">+H133</f>
        <v>0</v>
      </c>
    </row>
    <row r="134" customFormat="false" ht="13.2" hidden="false" customHeight="false" outlineLevel="0" collapsed="false">
      <c r="A134" s="389" t="n">
        <f aca="false">+'DATOS IDENTIFICATIVOS'!$C$9</f>
        <v>2021</v>
      </c>
      <c r="B134" s="387" t="str">
        <f aca="false">CONCATENATE(MID('DATOS IDENTIFICATIVOS'!$C$10,1,2),"0000")</f>
        <v>980000</v>
      </c>
      <c r="D134" s="387" t="s">
        <v>888</v>
      </c>
      <c r="E134" s="389" t="str">
        <f aca="false">VLOOKUP('DATOS IDENTIFICATIVOS'!$A$52,'EMPRESA- PROGRAMA'!$B$2:$C$45,2,FALSE())</f>
        <v>910I</v>
      </c>
      <c r="F134" s="387" t="str">
        <f aca="false">+'EP1 PRESUPUESTO ADTIVO GASTOS'!B75</f>
        <v>80000</v>
      </c>
      <c r="H134" s="388" t="n">
        <f aca="false">+'EP1 PRESUPUESTO ADTIVO GASTOS'!D75</f>
        <v>0</v>
      </c>
      <c r="I134" s="0" t="n">
        <v>0</v>
      </c>
      <c r="J134" s="0" t="n">
        <v>0</v>
      </c>
      <c r="K134" s="388" t="n">
        <f aca="false">+H134</f>
        <v>0</v>
      </c>
    </row>
    <row r="135" customFormat="false" ht="13.2" hidden="false" customHeight="false" outlineLevel="0" collapsed="false">
      <c r="A135" s="389" t="n">
        <f aca="false">+'DATOS IDENTIFICATIVOS'!$C$9</f>
        <v>2021</v>
      </c>
      <c r="B135" s="387" t="str">
        <f aca="false">CONCATENATE(MID('DATOS IDENTIFICATIVOS'!$C$10,1,2),"0000")</f>
        <v>980000</v>
      </c>
      <c r="D135" s="387" t="s">
        <v>888</v>
      </c>
      <c r="E135" s="389" t="str">
        <f aca="false">VLOOKUP('DATOS IDENTIFICATIVOS'!$A$52,'EMPRESA- PROGRAMA'!$B$2:$C$45,2,FALSE())</f>
        <v>910I</v>
      </c>
      <c r="F135" s="387" t="str">
        <f aca="false">+'EP1 PRESUPUESTO ADTIVO GASTOS'!B76</f>
        <v>81000</v>
      </c>
      <c r="H135" s="388" t="n">
        <f aca="false">+'EP1 PRESUPUESTO ADTIVO GASTOS'!D76</f>
        <v>0</v>
      </c>
      <c r="I135" s="0" t="n">
        <v>0</v>
      </c>
      <c r="J135" s="0" t="n">
        <v>0</v>
      </c>
      <c r="K135" s="388" t="n">
        <f aca="false">+H135</f>
        <v>0</v>
      </c>
    </row>
    <row r="136" customFormat="false" ht="13.2" hidden="false" customHeight="false" outlineLevel="0" collapsed="false">
      <c r="A136" s="389" t="n">
        <f aca="false">+'DATOS IDENTIFICATIVOS'!$C$9</f>
        <v>2021</v>
      </c>
      <c r="B136" s="387" t="str">
        <f aca="false">CONCATENATE(MID('DATOS IDENTIFICATIVOS'!$C$10,1,2),"0000")</f>
        <v>980000</v>
      </c>
      <c r="D136" s="387" t="s">
        <v>888</v>
      </c>
      <c r="E136" s="389" t="str">
        <f aca="false">VLOOKUP('DATOS IDENTIFICATIVOS'!$A$52,'EMPRESA- PROGRAMA'!$B$2:$C$45,2,FALSE())</f>
        <v>910I</v>
      </c>
      <c r="F136" s="387" t="str">
        <f aca="false">+'EP1 PRESUPUESTO ADTIVO GASTOS'!B77</f>
        <v>82000</v>
      </c>
      <c r="H136" s="388" t="n">
        <f aca="false">+'EP1 PRESUPUESTO ADTIVO GASTOS'!D77</f>
        <v>0</v>
      </c>
      <c r="I136" s="0" t="n">
        <v>0</v>
      </c>
      <c r="J136" s="0" t="n">
        <v>0</v>
      </c>
      <c r="K136" s="388" t="n">
        <f aca="false">+H136</f>
        <v>0</v>
      </c>
    </row>
    <row r="137" customFormat="false" ht="13.2" hidden="false" customHeight="false" outlineLevel="0" collapsed="false">
      <c r="A137" s="389" t="n">
        <f aca="false">+'DATOS IDENTIFICATIVOS'!$C$9</f>
        <v>2021</v>
      </c>
      <c r="B137" s="387" t="str">
        <f aca="false">CONCATENATE(MID('DATOS IDENTIFICATIVOS'!$C$10,1,2),"0000")</f>
        <v>980000</v>
      </c>
      <c r="D137" s="387" t="s">
        <v>888</v>
      </c>
      <c r="E137" s="389" t="str">
        <f aca="false">VLOOKUP('DATOS IDENTIFICATIVOS'!$A$52,'EMPRESA- PROGRAMA'!$B$2:$C$45,2,FALSE())</f>
        <v>910I</v>
      </c>
      <c r="F137" s="387" t="str">
        <f aca="false">+'EP1 PRESUPUESTO ADTIVO GASTOS'!B78</f>
        <v>83000</v>
      </c>
      <c r="H137" s="388" t="n">
        <f aca="false">+'EP1 PRESUPUESTO ADTIVO GASTOS'!D78</f>
        <v>0</v>
      </c>
      <c r="I137" s="0" t="n">
        <v>0</v>
      </c>
      <c r="J137" s="0" t="n">
        <v>0</v>
      </c>
      <c r="K137" s="388" t="n">
        <f aca="false">+H137</f>
        <v>0</v>
      </c>
    </row>
    <row r="138" customFormat="false" ht="13.2" hidden="false" customHeight="false" outlineLevel="0" collapsed="false">
      <c r="A138" s="389" t="n">
        <f aca="false">+'DATOS IDENTIFICATIVOS'!$C$9</f>
        <v>2021</v>
      </c>
      <c r="B138" s="387" t="str">
        <f aca="false">CONCATENATE(MID('DATOS IDENTIFICATIVOS'!$C$10,1,2),"0000")</f>
        <v>980000</v>
      </c>
      <c r="D138" s="387" t="s">
        <v>888</v>
      </c>
      <c r="E138" s="389" t="str">
        <f aca="false">VLOOKUP('DATOS IDENTIFICATIVOS'!$A$52,'EMPRESA- PROGRAMA'!$B$2:$C$45,2,FALSE())</f>
        <v>910I</v>
      </c>
      <c r="F138" s="387" t="str">
        <f aca="false">+'EP1 PRESUPUESTO ADTIVO GASTOS'!B79</f>
        <v>84000</v>
      </c>
      <c r="H138" s="388" t="n">
        <f aca="false">+'EP1 PRESUPUESTO ADTIVO GASTOS'!D79</f>
        <v>0</v>
      </c>
      <c r="I138" s="0" t="n">
        <v>0</v>
      </c>
      <c r="J138" s="0" t="n">
        <v>0</v>
      </c>
      <c r="K138" s="388" t="n">
        <f aca="false">+H138</f>
        <v>0</v>
      </c>
    </row>
    <row r="139" customFormat="false" ht="13.2" hidden="false" customHeight="false" outlineLevel="0" collapsed="false">
      <c r="A139" s="389" t="n">
        <f aca="false">+'DATOS IDENTIFICATIVOS'!$C$9</f>
        <v>2021</v>
      </c>
      <c r="B139" s="387" t="str">
        <f aca="false">CONCATENATE(MID('DATOS IDENTIFICATIVOS'!$C$10,1,2),"0000")</f>
        <v>980000</v>
      </c>
      <c r="D139" s="387" t="s">
        <v>888</v>
      </c>
      <c r="E139" s="389" t="str">
        <f aca="false">VLOOKUP('DATOS IDENTIFICATIVOS'!$A$52,'EMPRESA- PROGRAMA'!$B$2:$C$45,2,FALSE())</f>
        <v>910I</v>
      </c>
      <c r="F139" s="387" t="str">
        <f aca="false">+'EP1 PRESUPUESTO ADTIVO GASTOS'!B80</f>
        <v>85000</v>
      </c>
      <c r="H139" s="388" t="n">
        <f aca="false">+'EP1 PRESUPUESTO ADTIVO GASTOS'!D80</f>
        <v>0</v>
      </c>
      <c r="I139" s="0" t="n">
        <v>0</v>
      </c>
      <c r="J139" s="0" t="n">
        <v>0</v>
      </c>
      <c r="K139" s="388" t="n">
        <f aca="false">+H139</f>
        <v>0</v>
      </c>
    </row>
    <row r="140" customFormat="false" ht="13.2" hidden="false" customHeight="false" outlineLevel="0" collapsed="false">
      <c r="A140" s="389" t="n">
        <f aca="false">+'DATOS IDENTIFICATIVOS'!$C$9</f>
        <v>2021</v>
      </c>
      <c r="B140" s="387" t="str">
        <f aca="false">CONCATENATE(MID('DATOS IDENTIFICATIVOS'!$C$10,1,2),"0000")</f>
        <v>980000</v>
      </c>
      <c r="D140" s="387" t="s">
        <v>888</v>
      </c>
      <c r="E140" s="389" t="str">
        <f aca="false">VLOOKUP('DATOS IDENTIFICATIVOS'!$A$52,'EMPRESA- PROGRAMA'!$B$2:$C$45,2,FALSE())</f>
        <v>910I</v>
      </c>
      <c r="F140" s="387" t="str">
        <f aca="false">+'EP1 PRESUPUESTO ADTIVO GASTOS'!B81</f>
        <v>86000</v>
      </c>
      <c r="H140" s="388" t="n">
        <f aca="false">+'EP1 PRESUPUESTO ADTIVO GASTOS'!D81</f>
        <v>0</v>
      </c>
      <c r="I140" s="0" t="n">
        <v>0</v>
      </c>
      <c r="J140" s="0" t="n">
        <v>0</v>
      </c>
      <c r="K140" s="388" t="n">
        <f aca="false">+H140</f>
        <v>0</v>
      </c>
    </row>
    <row r="141" customFormat="false" ht="13.2" hidden="false" customHeight="false" outlineLevel="0" collapsed="false">
      <c r="A141" s="389" t="n">
        <f aca="false">+'DATOS IDENTIFICATIVOS'!$C$9</f>
        <v>2021</v>
      </c>
      <c r="B141" s="387" t="str">
        <f aca="false">CONCATENATE(MID('DATOS IDENTIFICATIVOS'!$C$10,1,2),"0000")</f>
        <v>980000</v>
      </c>
      <c r="D141" s="387" t="s">
        <v>888</v>
      </c>
      <c r="E141" s="389" t="str">
        <f aca="false">VLOOKUP('DATOS IDENTIFICATIVOS'!$A$52,'EMPRESA- PROGRAMA'!$B$2:$C$45,2,FALSE())</f>
        <v>910I</v>
      </c>
      <c r="F141" s="387" t="str">
        <f aca="false">+'EP1 PRESUPUESTO ADTIVO GASTOS'!B82</f>
        <v>87000</v>
      </c>
      <c r="H141" s="388" t="n">
        <f aca="false">+'EP1 PRESUPUESTO ADTIVO GASTOS'!D82</f>
        <v>0</v>
      </c>
      <c r="I141" s="0" t="n">
        <v>0</v>
      </c>
      <c r="J141" s="0" t="n">
        <v>0</v>
      </c>
      <c r="K141" s="388" t="n">
        <f aca="false">+H141</f>
        <v>0</v>
      </c>
    </row>
    <row r="142" customFormat="false" ht="13.2" hidden="false" customHeight="false" outlineLevel="0" collapsed="false">
      <c r="A142" s="389" t="n">
        <f aca="false">+'DATOS IDENTIFICATIVOS'!$C$9</f>
        <v>2021</v>
      </c>
      <c r="B142" s="387" t="str">
        <f aca="false">CONCATENATE(MID('DATOS IDENTIFICATIVOS'!$C$10,1,2),"0000")</f>
        <v>980000</v>
      </c>
      <c r="D142" s="387" t="s">
        <v>888</v>
      </c>
      <c r="E142" s="389" t="str">
        <f aca="false">VLOOKUP('DATOS IDENTIFICATIVOS'!$A$52,'EMPRESA- PROGRAMA'!$B$2:$C$45,2,FALSE())</f>
        <v>910I</v>
      </c>
      <c r="F142" s="387" t="str">
        <f aca="false">+'EP1 PRESUPUESTO ADTIVO GASTOS'!B84</f>
        <v>90000</v>
      </c>
      <c r="H142" s="388" t="n">
        <f aca="false">+'EP1 PRESUPUESTO ADTIVO GASTOS'!D84</f>
        <v>0</v>
      </c>
      <c r="I142" s="0" t="n">
        <v>0</v>
      </c>
      <c r="J142" s="0" t="n">
        <v>0</v>
      </c>
      <c r="K142" s="388" t="n">
        <f aca="false">+H142</f>
        <v>0</v>
      </c>
    </row>
    <row r="143" customFormat="false" ht="13.2" hidden="false" customHeight="false" outlineLevel="0" collapsed="false">
      <c r="A143" s="389" t="n">
        <f aca="false">+'DATOS IDENTIFICATIVOS'!$C$9</f>
        <v>2021</v>
      </c>
      <c r="B143" s="387" t="str">
        <f aca="false">CONCATENATE(MID('DATOS IDENTIFICATIVOS'!$C$10,1,2),"0000")</f>
        <v>980000</v>
      </c>
      <c r="D143" s="387" t="s">
        <v>888</v>
      </c>
      <c r="E143" s="389" t="str">
        <f aca="false">VLOOKUP('DATOS IDENTIFICATIVOS'!$A$52,'EMPRESA- PROGRAMA'!$B$2:$C$45,2,FALSE())</f>
        <v>910I</v>
      </c>
      <c r="F143" s="387" t="str">
        <f aca="false">+'EP1 PRESUPUESTO ADTIVO GASTOS'!B85</f>
        <v>91000</v>
      </c>
      <c r="H143" s="388" t="n">
        <f aca="false">+'EP1 PRESUPUESTO ADTIVO GASTOS'!D85</f>
        <v>872953</v>
      </c>
      <c r="I143" s="0" t="n">
        <v>0</v>
      </c>
      <c r="J143" s="0" t="n">
        <v>0</v>
      </c>
      <c r="K143" s="388" t="n">
        <f aca="false">+H143</f>
        <v>872953</v>
      </c>
    </row>
    <row r="144" customFormat="false" ht="13.2" hidden="false" customHeight="false" outlineLevel="0" collapsed="false">
      <c r="A144" s="389" t="n">
        <f aca="false">+'DATOS IDENTIFICATIVOS'!$C$9</f>
        <v>2021</v>
      </c>
      <c r="B144" s="387" t="str">
        <f aca="false">CONCATENATE(MID('DATOS IDENTIFICATIVOS'!$C$10,1,2),"0000")</f>
        <v>980000</v>
      </c>
      <c r="D144" s="387" t="s">
        <v>888</v>
      </c>
      <c r="E144" s="389" t="str">
        <f aca="false">VLOOKUP('DATOS IDENTIFICATIVOS'!$A$52,'EMPRESA- PROGRAMA'!$B$2:$C$45,2,FALSE())</f>
        <v>910I</v>
      </c>
      <c r="F144" s="387" t="str">
        <f aca="false">+'EP1 PRESUPUESTO ADTIVO GASTOS'!B86</f>
        <v>92000</v>
      </c>
      <c r="H144" s="388" t="n">
        <f aca="false">+'EP1 PRESUPUESTO ADTIVO GASTOS'!D86</f>
        <v>0</v>
      </c>
      <c r="I144" s="0" t="n">
        <v>0</v>
      </c>
      <c r="J144" s="0" t="n">
        <v>0</v>
      </c>
      <c r="K144" s="388" t="n">
        <f aca="false">+H144</f>
        <v>0</v>
      </c>
    </row>
    <row r="145" customFormat="false" ht="13.2" hidden="false" customHeight="false" outlineLevel="0" collapsed="false">
      <c r="A145" s="389" t="n">
        <f aca="false">+'DATOS IDENTIFICATIVOS'!$C$9</f>
        <v>2021</v>
      </c>
      <c r="B145" s="387" t="str">
        <f aca="false">CONCATENATE(MID('DATOS IDENTIFICATIVOS'!$C$10,1,2),"0000")</f>
        <v>980000</v>
      </c>
      <c r="D145" s="387" t="s">
        <v>888</v>
      </c>
      <c r="E145" s="389" t="str">
        <f aca="false">VLOOKUP('DATOS IDENTIFICATIVOS'!$A$52,'EMPRESA- PROGRAMA'!$B$2:$C$45,2,FALSE())</f>
        <v>910I</v>
      </c>
      <c r="F145" s="387" t="str">
        <f aca="false">+'EP1 PRESUPUESTO ADTIVO GASTOS'!B87</f>
        <v>93000</v>
      </c>
      <c r="H145" s="388" t="n">
        <f aca="false">+'EP1 PRESUPUESTO ADTIVO GASTOS'!D87</f>
        <v>0</v>
      </c>
      <c r="I145" s="0" t="n">
        <v>0</v>
      </c>
      <c r="J145" s="0" t="n">
        <v>0</v>
      </c>
      <c r="K145" s="388" t="n">
        <f aca="false">+H145</f>
        <v>0</v>
      </c>
    </row>
    <row r="146" customFormat="false" ht="13.2" hidden="false" customHeight="false" outlineLevel="0" collapsed="false">
      <c r="A146" s="389" t="n">
        <f aca="false">+'DATOS IDENTIFICATIVOS'!$C$9</f>
        <v>2021</v>
      </c>
      <c r="B146" s="387" t="str">
        <f aca="false">CONCATENATE(MID('DATOS IDENTIFICATIVOS'!$C$10,1,2),"0000")</f>
        <v>980000</v>
      </c>
      <c r="D146" s="387" t="s">
        <v>888</v>
      </c>
      <c r="E146" s="389" t="str">
        <f aca="false">VLOOKUP('DATOS IDENTIFICATIVOS'!$A$52,'EMPRESA- PROGRAMA'!$B$2:$C$45,2,FALSE())</f>
        <v>910I</v>
      </c>
      <c r="F146" s="387" t="str">
        <f aca="false">+'EP1 PRESUPUESTO ADTIVO GASTOS'!B88</f>
        <v>94000</v>
      </c>
      <c r="H146" s="388" t="n">
        <f aca="false">+'EP1 PRESUPUESTO ADTIVO GASTOS'!D88</f>
        <v>0</v>
      </c>
      <c r="I146" s="0" t="n">
        <v>0</v>
      </c>
      <c r="J146" s="0" t="n">
        <v>0</v>
      </c>
      <c r="K146" s="388" t="n">
        <f aca="false">+H146</f>
        <v>0</v>
      </c>
    </row>
    <row r="147" customFormat="false" ht="13.2" hidden="false" customHeight="false" outlineLevel="0" collapsed="false">
      <c r="A147" s="389" t="n">
        <f aca="false">+'DATOS IDENTIFICATIVOS'!$C$9</f>
        <v>2021</v>
      </c>
      <c r="B147" s="387" t="str">
        <f aca="false">CONCATENATE(MID('DATOS IDENTIFICATIVOS'!$C$10,1,2),"0000")</f>
        <v>980000</v>
      </c>
      <c r="D147" s="387" t="s">
        <v>888</v>
      </c>
      <c r="E147" s="389" t="str">
        <f aca="false">VLOOKUP('DATOS IDENTIFICATIVOS'!$A$52,'EMPRESA- PROGRAMA'!$B$2:$C$45,2,FALSE())</f>
        <v>910I</v>
      </c>
      <c r="F147" s="387" t="str">
        <f aca="false">+'EP1 PRESUPUESTO ADTIVO GASTOS'!B96</f>
        <v>05000</v>
      </c>
      <c r="H147" s="388" t="n">
        <f aca="false">+'EP1 PRESUPUESTO ADTIVO GASTOS'!D96</f>
        <v>0</v>
      </c>
      <c r="I147" s="0" t="n">
        <v>0</v>
      </c>
      <c r="J147" s="0" t="n">
        <v>0</v>
      </c>
      <c r="K147" s="388" t="n">
        <f aca="false">+H147</f>
        <v>0</v>
      </c>
    </row>
    <row r="148" customFormat="false" ht="13.2" hidden="false" customHeight="false" outlineLevel="0" collapsed="false">
      <c r="A148" s="389" t="n">
        <f aca="false">+'DATOS IDENTIFICATIVOS'!$C$9</f>
        <v>2021</v>
      </c>
      <c r="B148" s="387" t="str">
        <f aca="false">CONCATENATE(MID('DATOS IDENTIFICATIVOS'!$C$10,1,2),"0000")</f>
        <v>980000</v>
      </c>
      <c r="D148" s="387" t="s">
        <v>888</v>
      </c>
      <c r="E148" s="389" t="str">
        <f aca="false">VLOOKUP('DATOS IDENTIFICATIVOS'!$A$52,'EMPRESA- PROGRAMA'!$B$2:$C$45,2,FALSE())</f>
        <v>910I</v>
      </c>
      <c r="F148" s="387" t="str">
        <f aca="false">+'EP1 PRESUPUESTO ADTIVO GASTOS'!B97</f>
        <v>05100</v>
      </c>
      <c r="H148" s="388" t="n">
        <f aca="false">+ABS('EP1 PRESUPUESTO ADTIVO GASTOS'!D97)</f>
        <v>0</v>
      </c>
      <c r="I148" s="0" t="n">
        <v>0</v>
      </c>
      <c r="J148" s="0" t="n">
        <v>0</v>
      </c>
      <c r="K148" s="388" t="n">
        <f aca="false">+H148</f>
        <v>0</v>
      </c>
    </row>
    <row r="149" customFormat="false" ht="13.2" hidden="false" customHeight="false" outlineLevel="0" collapsed="false">
      <c r="A149" s="389" t="n">
        <f aca="false">+'DATOS IDENTIFICATIVOS'!$C$9</f>
        <v>2021</v>
      </c>
      <c r="B149" s="387" t="str">
        <f aca="false">CONCATENATE(MID('DATOS IDENTIFICATIVOS'!$C$10,1,2),"0000")</f>
        <v>980000</v>
      </c>
      <c r="D149" s="387" t="s">
        <v>888</v>
      </c>
      <c r="E149" s="389" t="str">
        <f aca="false">VLOOKUP('DATOS IDENTIFICATIVOS'!$A$52,'EMPRESA- PROGRAMA'!$B$2:$C$45,2,FALSE())</f>
        <v>910I</v>
      </c>
      <c r="F149" s="387" t="str">
        <f aca="false">+'EP1 PRESUPUESTO ADTIVO GASTOS'!B98</f>
        <v>05001</v>
      </c>
      <c r="H149" s="388" t="n">
        <f aca="false">+'EP1 PRESUPUESTO ADTIVO GASTOS'!D98</f>
        <v>0</v>
      </c>
      <c r="I149" s="0" t="n">
        <v>0</v>
      </c>
      <c r="J149" s="0" t="n">
        <v>0</v>
      </c>
      <c r="K149" s="388" t="n">
        <f aca="false">+H149</f>
        <v>0</v>
      </c>
    </row>
    <row r="150" customFormat="false" ht="13.2" hidden="false" customHeight="false" outlineLevel="0" collapsed="false">
      <c r="A150" s="389" t="n">
        <f aca="false">+'DATOS IDENTIFICATIVOS'!$C$9</f>
        <v>2021</v>
      </c>
      <c r="B150" s="387" t="str">
        <f aca="false">CONCATENATE(MID('DATOS IDENTIFICATIVOS'!$C$10,1,2),"0000")</f>
        <v>980000</v>
      </c>
      <c r="D150" s="387" t="s">
        <v>888</v>
      </c>
      <c r="E150" s="389" t="str">
        <f aca="false">VLOOKUP('DATOS IDENTIFICATIVOS'!$A$52,'EMPRESA- PROGRAMA'!$B$2:$C$45,2,FALSE())</f>
        <v>910I</v>
      </c>
      <c r="F150" s="387" t="str">
        <f aca="false">+'EP1 PRESUPUESTO ADTIVO GASTOS'!B99</f>
        <v>05002</v>
      </c>
      <c r="H150" s="388" t="n">
        <f aca="false">+'EP1 PRESUPUESTO ADTIVO GASTOS'!D99</f>
        <v>0</v>
      </c>
      <c r="I150" s="0" t="n">
        <v>0</v>
      </c>
      <c r="J150" s="0" t="n">
        <v>0</v>
      </c>
      <c r="K150" s="388" t="n">
        <f aca="false">+H150</f>
        <v>0</v>
      </c>
    </row>
    <row r="151" customFormat="false" ht="13.2" hidden="false" customHeight="false" outlineLevel="0" collapsed="false">
      <c r="A151" s="389" t="n">
        <f aca="false">+'DATOS IDENTIFICATIVOS'!$C$9</f>
        <v>2021</v>
      </c>
      <c r="B151" s="387" t="str">
        <f aca="false">CONCATENATE(MID('DATOS IDENTIFICATIVOS'!$C$10,1,2),"0000")</f>
        <v>980000</v>
      </c>
      <c r="D151" s="387" t="s">
        <v>888</v>
      </c>
      <c r="E151" s="389" t="str">
        <f aca="false">VLOOKUP('DATOS IDENTIFICATIVOS'!$A$52,'EMPRESA- PROGRAMA'!$B$2:$C$45,2,FALSE())</f>
        <v>910I</v>
      </c>
      <c r="F151" s="387" t="str">
        <f aca="false">+'EP1 PRESUPUESTO ADTIVO GASTOS'!B100</f>
        <v>05003</v>
      </c>
      <c r="H151" s="388" t="n">
        <f aca="false">+'EP1 PRESUPUESTO ADTIVO GASTOS'!D100</f>
        <v>0</v>
      </c>
      <c r="I151" s="0" t="n">
        <v>0</v>
      </c>
      <c r="J151" s="0" t="n">
        <v>0</v>
      </c>
      <c r="K151" s="388" t="n">
        <f aca="false">+H151</f>
        <v>0</v>
      </c>
    </row>
    <row r="152" customFormat="false" ht="13.2" hidden="false" customHeight="false" outlineLevel="0" collapsed="false">
      <c r="A152" s="389" t="n">
        <f aca="false">+'DATOS IDENTIFICATIVOS'!$C$9</f>
        <v>2021</v>
      </c>
      <c r="B152" s="387" t="str">
        <f aca="false">CONCATENATE(MID('DATOS IDENTIFICATIVOS'!$C$10,1,2),"0000")</f>
        <v>980000</v>
      </c>
      <c r="D152" s="387" t="s">
        <v>888</v>
      </c>
      <c r="E152" s="389" t="str">
        <f aca="false">VLOOKUP('DATOS IDENTIFICATIVOS'!$A$52,'EMPRESA- PROGRAMA'!$B$2:$C$45,2,FALSE())</f>
        <v>910I</v>
      </c>
      <c r="F152" s="387" t="str">
        <f aca="false">+IF('EP1 PRESUPUESTO ADTIVO GASTOS'!D101&gt;=0,"05004","05101")</f>
        <v>05004</v>
      </c>
      <c r="H152" s="388" t="n">
        <f aca="false">+ABS('EP1 PRESUPUESTO ADTIVO GASTOS'!D101)</f>
        <v>0</v>
      </c>
      <c r="I152" s="0" t="n">
        <v>0</v>
      </c>
      <c r="J152" s="0" t="n">
        <v>0</v>
      </c>
      <c r="K152" s="388" t="n">
        <f aca="false">+H152</f>
        <v>0</v>
      </c>
    </row>
    <row r="153" customFormat="false" ht="13.2" hidden="false" customHeight="false" outlineLevel="0" collapsed="false">
      <c r="A153" s="389" t="n">
        <f aca="false">+'DATOS IDENTIFICATIVOS'!$C$9</f>
        <v>2021</v>
      </c>
      <c r="B153" s="387" t="str">
        <f aca="false">CONCATENATE(MID('DATOS IDENTIFICATIVOS'!$C$10,1,2),"0000")</f>
        <v>980000</v>
      </c>
      <c r="D153" s="387" t="s">
        <v>888</v>
      </c>
      <c r="E153" s="389" t="str">
        <f aca="false">VLOOKUP('DATOS IDENTIFICATIVOS'!$A$52,'EMPRESA- PROGRAMA'!$B$2:$C$45,2,FALSE())</f>
        <v>910I</v>
      </c>
      <c r="F153" s="387" t="str">
        <f aca="false">+IF('EP1 PRESUPUESTO ADTIVO GASTOS'!D102&gt;=0,"05099","05199")</f>
        <v>05099</v>
      </c>
      <c r="H153" s="388" t="n">
        <f aca="false">+ABS('EP1 PRESUPUESTO ADTIVO GASTOS'!D102)</f>
        <v>0</v>
      </c>
      <c r="I153" s="0" t="n">
        <v>0</v>
      </c>
      <c r="J153" s="0" t="n">
        <v>0</v>
      </c>
      <c r="K153" s="388" t="n">
        <f aca="false">+H153</f>
        <v>0</v>
      </c>
    </row>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N10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20" activeCellId="0" sqref="C20"/>
    </sheetView>
  </sheetViews>
  <sheetFormatPr defaultColWidth="10.6875" defaultRowHeight="13.2" zeroHeight="false" outlineLevelRow="0" outlineLevelCol="0"/>
  <cols>
    <col collapsed="false" customWidth="true" hidden="false" outlineLevel="0" max="3" min="2" style="387" width="11.45"/>
    <col collapsed="false" customWidth="true" hidden="false" outlineLevel="0" max="12" min="12" style="0" width="15"/>
  </cols>
  <sheetData>
    <row r="1" customFormat="false" ht="13.2" hidden="false" customHeight="false" outlineLevel="0" collapsed="false">
      <c r="A1" s="0" t="str">
        <f aca="false">+MID(D1,1,2)</f>
        <v>98</v>
      </c>
      <c r="B1" s="387" t="n">
        <f aca="false">+'EP9 SUBVENCIONES A RECIBIR'!G12</f>
        <v>86100</v>
      </c>
      <c r="C1" s="387" t="str">
        <f aca="false">+'EP9 SUBVENCIONES A RECIBIR'!C12</f>
        <v>ISCIII ACCIÓN ESTRATÉGICA EN SALUD</v>
      </c>
      <c r="D1" s="0" t="str">
        <f aca="false">CONCATENATE(MID('DATOS IDENTIFICATIVOS'!$C$10,1,2),"00")</f>
        <v>9800</v>
      </c>
      <c r="E1" s="389" t="str">
        <f aca="false">+CONCATENATE("01/01/",'DATOS IDENTIFICATIVOS'!$C$9-1)</f>
        <v>01/01/2020</v>
      </c>
      <c r="F1" s="0" t="str">
        <f aca="false">+CONCATENATE("31/12/",'DATOS IDENTIFICATIVOS'!$C$9)</f>
        <v>31/12/2021</v>
      </c>
      <c r="J1" s="387" t="str">
        <f aca="false">+C1</f>
        <v>ISCIII ACCIÓN ESTRATÉGICA EN SALUD</v>
      </c>
      <c r="K1" s="0" t="str">
        <f aca="false">+CONCATENATE(D1,"00")</f>
        <v>980000</v>
      </c>
      <c r="L1" s="0" t="str">
        <f aca="false">+"0000030000"</f>
        <v>0000030000</v>
      </c>
      <c r="M1" s="0" t="s">
        <v>889</v>
      </c>
      <c r="N1" s="390" t="str">
        <f aca="false">+'EP9 SUBVENCIONES A RECIBIR'!F12</f>
        <v>Fondos que se dotan por el ISCIII para la realización de proyectos de investigación, creación de redes, recursos humanos etc en el marco del Plan Nacional de Salud. Muchos de éstos tienen un carácter plurianual por lo que se incluyen además de los que previsiblemente se prevean recibir, la anualidad correspondiente al año presupuestado.</v>
      </c>
    </row>
    <row r="2" customFormat="false" ht="13.2" hidden="false" customHeight="false" outlineLevel="0" collapsed="false">
      <c r="A2" s="0" t="str">
        <f aca="false">+MID(D2,1,2)</f>
        <v>98</v>
      </c>
      <c r="B2" s="387" t="n">
        <f aca="false">+'EP9 SUBVENCIONES A RECIBIR'!G13</f>
        <v>86101</v>
      </c>
      <c r="C2" s="387" t="str">
        <f aca="false">+'EP9 SUBVENCIONES A RECIBIR'!C13</f>
        <v>SUBVENCIONES OTRAS ADMIN.PÚBLICA ESTATAL</v>
      </c>
      <c r="D2" s="0" t="str">
        <f aca="false">CONCATENATE(MID('DATOS IDENTIFICATIVOS'!$C$10,1,2),"00")</f>
        <v>9800</v>
      </c>
      <c r="E2" s="389" t="str">
        <f aca="false">+CONCATENATE("01/01/",'DATOS IDENTIFICATIVOS'!$C$9-1)</f>
        <v>01/01/2020</v>
      </c>
      <c r="F2" s="0" t="str">
        <f aca="false">+CONCATENATE("31/12/",'DATOS IDENTIFICATIVOS'!$C$9)</f>
        <v>31/12/2021</v>
      </c>
      <c r="J2" s="387" t="str">
        <f aca="false">+C2</f>
        <v>SUBVENCIONES OTRAS ADMIN.PÚBLICA ESTATAL</v>
      </c>
      <c r="K2" s="0" t="str">
        <f aca="false">+CONCATENATE(D2,"00")</f>
        <v>980000</v>
      </c>
      <c r="L2" s="0" t="str">
        <f aca="false">+"0000030000"</f>
        <v>0000030000</v>
      </c>
      <c r="M2" s="0" t="s">
        <v>889</v>
      </c>
      <c r="N2" s="390" t="str">
        <f aca="false">+'EP9 SUBVENCIONES A RECIBIR'!F13</f>
        <v>Subvenciones que se prevén recibir de los distintos Ministerios para la realización de proyectos de investigación. muchos de éstos tienen un carácter plurianual por lo que se incluyen además de los que previsiblemente se prevean recibir, la anualidad correspondiente al año presupuestado.</v>
      </c>
    </row>
    <row r="3" customFormat="false" ht="13.2" hidden="false" customHeight="false" outlineLevel="0" collapsed="false">
      <c r="A3" s="0" t="str">
        <f aca="false">+MID(D3,1,2)</f>
        <v>98</v>
      </c>
      <c r="B3" s="387" t="n">
        <f aca="false">+'EP9 SUBVENCIONES A RECIBIR'!G14</f>
        <v>86102</v>
      </c>
      <c r="C3" s="387" t="str">
        <f aca="false">+'EP9 SUBVENCIONES A RECIBIR'!C14</f>
        <v>ISCIII ACCIÓN ESTRATÉGICA SALUD INVERS.</v>
      </c>
      <c r="D3" s="0" t="str">
        <f aca="false">CONCATENATE(MID('DATOS IDENTIFICATIVOS'!$C$10,1,2),"00")</f>
        <v>9800</v>
      </c>
      <c r="E3" s="389" t="str">
        <f aca="false">+CONCATENATE("01/01/",'DATOS IDENTIFICATIVOS'!$C$9-1)</f>
        <v>01/01/2020</v>
      </c>
      <c r="F3" s="0" t="str">
        <f aca="false">+CONCATENATE("31/12/",'DATOS IDENTIFICATIVOS'!$C$9)</f>
        <v>31/12/2021</v>
      </c>
      <c r="J3" s="387" t="str">
        <f aca="false">+C3</f>
        <v>ISCIII ACCIÓN ESTRATÉGICA SALUD INVERS.</v>
      </c>
      <c r="K3" s="0" t="str">
        <f aca="false">+CONCATENATE(D3,"00")</f>
        <v>980000</v>
      </c>
      <c r="L3" s="0" t="str">
        <f aca="false">+"0000030000"</f>
        <v>0000030000</v>
      </c>
      <c r="M3" s="0" t="s">
        <v>889</v>
      </c>
      <c r="N3" s="390" t="str">
        <f aca="false">+'EP9 SUBVENCIONES A RECIBIR'!F14</f>
        <v>Cantidades que se estima se destinarán a la adquisición de inventariable de las ayudas concedidas por el ISCIII</v>
      </c>
    </row>
    <row r="4" customFormat="false" ht="13.2" hidden="false" customHeight="false" outlineLevel="0" collapsed="false">
      <c r="A4" s="0" t="str">
        <f aca="false">+MID(D4,1,2)</f>
        <v>98</v>
      </c>
      <c r="B4" s="387" t="n">
        <f aca="false">+'EP9 SUBVENCIONES A RECIBIR'!G15</f>
        <v>86103</v>
      </c>
      <c r="C4" s="387" t="str">
        <f aca="false">+'EP9 SUBVENCIONES A RECIBIR'!C15</f>
        <v>SUBV. OTRA ADMIN.PÚBLICA ESTATAL INVERS.</v>
      </c>
      <c r="D4" s="0" t="str">
        <f aca="false">CONCATENATE(MID('DATOS IDENTIFICATIVOS'!$C$10,1,2),"00")</f>
        <v>9800</v>
      </c>
      <c r="E4" s="389" t="str">
        <f aca="false">+CONCATENATE("01/01/",'DATOS IDENTIFICATIVOS'!$C$9-1)</f>
        <v>01/01/2020</v>
      </c>
      <c r="F4" s="0" t="str">
        <f aca="false">+CONCATENATE("31/12/",'DATOS IDENTIFICATIVOS'!$C$9)</f>
        <v>31/12/2021</v>
      </c>
      <c r="J4" s="387" t="str">
        <f aca="false">+C4</f>
        <v>SUBV. OTRA ADMIN.PÚBLICA ESTATAL INVERS.</v>
      </c>
      <c r="K4" s="0" t="str">
        <f aca="false">+CONCATENATE(D4,"00")</f>
        <v>980000</v>
      </c>
      <c r="L4" s="0" t="str">
        <f aca="false">+"0000030000"</f>
        <v>0000030000</v>
      </c>
      <c r="M4" s="0" t="s">
        <v>889</v>
      </c>
      <c r="N4" s="390" t="str">
        <f aca="false">+'EP9 SUBVENCIONES A RECIBIR'!F15</f>
        <v>Cantidades que se estima se destinarán a la adquisición de inventariable de las ayudas concedidas por los distintos Ministerios</v>
      </c>
    </row>
    <row r="5" customFormat="false" ht="13.2" hidden="false" customHeight="false" outlineLevel="0" collapsed="false">
      <c r="A5" s="0" t="str">
        <f aca="false">+MID(D5,1,2)</f>
        <v>98</v>
      </c>
      <c r="B5" s="387" t="n">
        <f aca="false">+'EP9 SUBVENCIONES A RECIBIR'!G16</f>
        <v>86104</v>
      </c>
      <c r="C5" s="387" t="str">
        <f aca="false">+'EP9 SUBVENCIONES A RECIBIR'!C16</f>
        <v>APORT. PRIVADAS INVERSIONES</v>
      </c>
      <c r="D5" s="0" t="str">
        <f aca="false">CONCATENATE(MID('DATOS IDENTIFICATIVOS'!$C$10,1,2),"00")</f>
        <v>9800</v>
      </c>
      <c r="E5" s="389" t="str">
        <f aca="false">+CONCATENATE("01/01/",'DATOS IDENTIFICATIVOS'!$C$9-1)</f>
        <v>01/01/2020</v>
      </c>
      <c r="F5" s="0" t="str">
        <f aca="false">+CONCATENATE("31/12/",'DATOS IDENTIFICATIVOS'!$C$9)</f>
        <v>31/12/2021</v>
      </c>
      <c r="J5" s="387" t="str">
        <f aca="false">+C5</f>
        <v>APORT. PRIVADAS INVERSIONES</v>
      </c>
      <c r="K5" s="0" t="str">
        <f aca="false">+CONCATENATE(D5,"00")</f>
        <v>980000</v>
      </c>
      <c r="L5" s="0" t="str">
        <f aca="false">+"0000030000"</f>
        <v>0000030000</v>
      </c>
      <c r="M5" s="0" t="s">
        <v>889</v>
      </c>
      <c r="N5" s="390" t="str">
        <f aca="false">+'EP9 SUBVENCIONES A RECIBIR'!F16</f>
        <v>Cantidades que se estima se destinarán a la adquisición de inventariable de las ayudas concedidas por entidades privadas</v>
      </c>
    </row>
    <row r="6" customFormat="false" ht="13.2" hidden="false" customHeight="false" outlineLevel="0" collapsed="false">
      <c r="A6" s="0" t="str">
        <f aca="false">+MID(D6,1,2)</f>
        <v>98</v>
      </c>
      <c r="B6" s="387" t="n">
        <f aca="false">+'EP9 SUBVENCIONES A RECIBIR'!G17</f>
        <v>86105</v>
      </c>
      <c r="C6" s="387" t="str">
        <f aca="false">+'EP9 SUBVENCIONES A RECIBIR'!C17</f>
        <v>SMS APORTACIÓN PLATAFORMAS IMIB</v>
      </c>
      <c r="D6" s="0" t="str">
        <f aca="false">CONCATENATE(MID('DATOS IDENTIFICATIVOS'!$C$10,1,2),"00")</f>
        <v>9800</v>
      </c>
      <c r="E6" s="389" t="str">
        <f aca="false">+CONCATENATE("01/01/",'DATOS IDENTIFICATIVOS'!$C$9-1)</f>
        <v>01/01/2020</v>
      </c>
      <c r="F6" s="0" t="str">
        <f aca="false">+CONCATENATE("31/12/",'DATOS IDENTIFICATIVOS'!$C$9)</f>
        <v>31/12/2021</v>
      </c>
      <c r="J6" s="387" t="str">
        <f aca="false">+C6</f>
        <v>SMS APORTACIÓN PLATAFORMAS IMIB</v>
      </c>
      <c r="K6" s="0" t="str">
        <f aca="false">+CONCATENATE(D6,"00")</f>
        <v>980000</v>
      </c>
      <c r="L6" s="0" t="str">
        <f aca="false">+"0000030000"</f>
        <v>0000030000</v>
      </c>
      <c r="M6" s="0" t="s">
        <v>889</v>
      </c>
      <c r="N6" s="390" t="str">
        <f aca="false">+'EP9 SUBVENCIONES A RECIBIR'!F17</f>
        <v>Aportación para inversiones realizada por el SMS para dotar de la infraestructura necesaria a las plataformas del IMIB, cofinanciación regional de ayudas competitivas estatales.</v>
      </c>
    </row>
    <row r="7" customFormat="false" ht="13.2" hidden="false" customHeight="false" outlineLevel="0" collapsed="false">
      <c r="A7" s="0" t="str">
        <f aca="false">+MID(D7,1,2)</f>
        <v>98</v>
      </c>
      <c r="B7" s="387" t="n">
        <f aca="false">+'EP9 SUBVENCIONES A RECIBIR'!G18</f>
        <v>86106</v>
      </c>
      <c r="C7" s="387" t="str">
        <f aca="false">+'EP9 SUBVENCIONES A RECIBIR'!C18</f>
        <v>CONSEJ SANIDAD-GESTIÓN DEL CONOCIMIENTO</v>
      </c>
      <c r="D7" s="0" t="str">
        <f aca="false">CONCATENATE(MID('DATOS IDENTIFICATIVOS'!$C$10,1,2),"00")</f>
        <v>9800</v>
      </c>
      <c r="E7" s="389" t="str">
        <f aca="false">+CONCATENATE("01/01/",'DATOS IDENTIFICATIVOS'!$C$9-1)</f>
        <v>01/01/2020</v>
      </c>
      <c r="F7" s="0" t="str">
        <f aca="false">+CONCATENATE("31/12/",'DATOS IDENTIFICATIVOS'!$C$9)</f>
        <v>31/12/2021</v>
      </c>
      <c r="J7" s="387" t="str">
        <f aca="false">+C7</f>
        <v>CONSEJ SANIDAD-GESTIÓN DEL CONOCIMIENTO</v>
      </c>
      <c r="K7" s="0" t="str">
        <f aca="false">+CONCATENATE(D7,"00")</f>
        <v>980000</v>
      </c>
      <c r="L7" s="0" t="str">
        <f aca="false">+"0000030000"</f>
        <v>0000030000</v>
      </c>
      <c r="M7" s="0" t="s">
        <v>889</v>
      </c>
      <c r="N7" s="390" t="str">
        <f aca="false">+'EP9 SUBVENCIONES A RECIBIR'!F18</f>
        <v>Aportación para gastos corrientes de la FFIS, incluyendo la aportación para la cobertura del incremento salarial</v>
      </c>
    </row>
    <row r="8" customFormat="false" ht="13.2" hidden="false" customHeight="false" outlineLevel="0" collapsed="false">
      <c r="A8" s="0" t="str">
        <f aca="false">+MID(D8,1,2)</f>
        <v>98</v>
      </c>
      <c r="B8" s="387" t="n">
        <f aca="false">+'EP9 SUBVENCIONES A RECIBIR'!G19</f>
        <v>86107</v>
      </c>
      <c r="C8" s="387" t="str">
        <f aca="false">+'EP9 SUBVENCIONES A RECIBIR'!C19</f>
        <v>APORTACIONES CARM PROGRAMAS ESTRATÉGICOS</v>
      </c>
      <c r="D8" s="0" t="str">
        <f aca="false">CONCATENATE(MID('DATOS IDENTIFICATIVOS'!$C$10,1,2),"00")</f>
        <v>9800</v>
      </c>
      <c r="E8" s="389" t="str">
        <f aca="false">+CONCATENATE("01/01/",'DATOS IDENTIFICATIVOS'!$C$9-1)</f>
        <v>01/01/2020</v>
      </c>
      <c r="F8" s="0" t="str">
        <f aca="false">+CONCATENATE("31/12/",'DATOS IDENTIFICATIVOS'!$C$9)</f>
        <v>31/12/2021</v>
      </c>
      <c r="J8" s="387" t="str">
        <f aca="false">+C8</f>
        <v>APORTACIONES CARM PROGRAMAS ESTRATÉGICOS</v>
      </c>
      <c r="K8" s="0" t="str">
        <f aca="false">+CONCATENATE(D8,"00")</f>
        <v>980000</v>
      </c>
      <c r="L8" s="0" t="str">
        <f aca="false">+"0000030000"</f>
        <v>0000030000</v>
      </c>
      <c r="M8" s="0" t="s">
        <v>889</v>
      </c>
      <c r="N8" s="390" t="str">
        <f aca="false">+'EP9 SUBVENCIONES A RECIBIR'!F19</f>
        <v>Aportaciones para programas estratégicos definidos por la Consejería de Salud, se incluyen programas tales como: Uso Racional del Medicamento, Convenio AECC, convenio con OSCIII para estabilización de investigadores, Drogodependencias, Fondos INAP para plataforma que sirve de soporte de la formación on line que realiza la Escuela de Administración Pública o Estrategias de Salud</v>
      </c>
    </row>
    <row r="9" customFormat="false" ht="13.2" hidden="false" customHeight="false" outlineLevel="0" collapsed="false">
      <c r="A9" s="0" t="str">
        <f aca="false">+MID(D9,1,2)</f>
        <v>98</v>
      </c>
      <c r="B9" s="387" t="n">
        <f aca="false">+'EP9 SUBVENCIONES A RECIBIR'!G20</f>
        <v>86108</v>
      </c>
      <c r="C9" s="387" t="str">
        <f aca="false">+'EP9 SUBVENCIONES A RECIBIR'!C20</f>
        <v>SMS PROGRAMAS PRIORITARIOS</v>
      </c>
      <c r="D9" s="0" t="str">
        <f aca="false">CONCATENATE(MID('DATOS IDENTIFICATIVOS'!$C$10,1,2),"00")</f>
        <v>9800</v>
      </c>
      <c r="E9" s="389" t="str">
        <f aca="false">+CONCATENATE("01/01/",'DATOS IDENTIFICATIVOS'!$C$9-1)</f>
        <v>01/01/2020</v>
      </c>
      <c r="F9" s="0" t="str">
        <f aca="false">+CONCATENATE("31/12/",'DATOS IDENTIFICATIVOS'!$C$9)</f>
        <v>31/12/2021</v>
      </c>
      <c r="J9" s="387" t="str">
        <f aca="false">+C9</f>
        <v>SMS PROGRAMAS PRIORITARIOS</v>
      </c>
      <c r="K9" s="0" t="str">
        <f aca="false">+CONCATENATE(D9,"00")</f>
        <v>980000</v>
      </c>
      <c r="L9" s="0" t="str">
        <f aca="false">+"0000030000"</f>
        <v>0000030000</v>
      </c>
      <c r="M9" s="0" t="s">
        <v>889</v>
      </c>
      <c r="N9" s="390" t="str">
        <f aca="false">+'EP9 SUBVENCIONES A RECIBIR'!F20</f>
        <v>Aportaciones destinadas a financiar actuaciones incluidas en programas concretos tales como Cuidados Paliativoso Drogodependencias y aportación para pago a Investigadores</v>
      </c>
    </row>
    <row r="10" customFormat="false" ht="13.2" hidden="false" customHeight="false" outlineLevel="0" collapsed="false">
      <c r="A10" s="0" t="str">
        <f aca="false">+MID(D10,1,2)</f>
        <v>98</v>
      </c>
      <c r="B10" s="387" t="n">
        <f aca="false">+'EP9 SUBVENCIONES A RECIBIR'!G21</f>
        <v>86109</v>
      </c>
      <c r="C10" s="387" t="str">
        <f aca="false">+'EP9 SUBVENCIONES A RECIBIR'!C21</f>
        <v>ENTIDADES PRIVADAS DONCIONES</v>
      </c>
      <c r="D10" s="0" t="str">
        <f aca="false">CONCATENATE(MID('DATOS IDENTIFICATIVOS'!$C$10,1,2),"00")</f>
        <v>9800</v>
      </c>
      <c r="E10" s="389" t="str">
        <f aca="false">+CONCATENATE("01/01/",'DATOS IDENTIFICATIVOS'!$C$9-1)</f>
        <v>01/01/2020</v>
      </c>
      <c r="F10" s="0" t="str">
        <f aca="false">+CONCATENATE("31/12/",'DATOS IDENTIFICATIVOS'!$C$9)</f>
        <v>31/12/2021</v>
      </c>
      <c r="J10" s="387" t="str">
        <f aca="false">+C10</f>
        <v>ENTIDADES PRIVADAS DONCIONES</v>
      </c>
      <c r="K10" s="0" t="str">
        <f aca="false">+CONCATENATE(D10,"00")</f>
        <v>980000</v>
      </c>
      <c r="L10" s="0" t="str">
        <f aca="false">+"0000030000"</f>
        <v>0000030000</v>
      </c>
      <c r="M10" s="0" t="s">
        <v>889</v>
      </c>
      <c r="N10" s="390" t="str">
        <f aca="false">+'EP9 SUBVENCIONES A RECIBIR'!F21</f>
        <v>Cantidades que se prevé recibir mediante de entidades privadas mediante la formula de donación modal o finalista.</v>
      </c>
    </row>
    <row r="11" customFormat="false" ht="13.2" hidden="false" customHeight="false" outlineLevel="0" collapsed="false">
      <c r="A11" s="0" t="str">
        <f aca="false">+MID(D11,1,2)</f>
        <v>98</v>
      </c>
      <c r="B11" s="387" t="n">
        <f aca="false">+'EP9 SUBVENCIONES A RECIBIR'!G22</f>
        <v>86110</v>
      </c>
      <c r="C11" s="387" t="str">
        <f aca="false">+'EP9 SUBVENCIONES A RECIBIR'!C22</f>
        <v>INVERSIONES PROGRAMAS ESTRATÉGICOS</v>
      </c>
      <c r="D11" s="0" t="str">
        <f aca="false">CONCATENATE(MID('DATOS IDENTIFICATIVOS'!$C$10,1,2),"00")</f>
        <v>9800</v>
      </c>
      <c r="E11" s="389" t="str">
        <f aca="false">+CONCATENATE("01/01/",'DATOS IDENTIFICATIVOS'!$C$9-1)</f>
        <v>01/01/2020</v>
      </c>
      <c r="F11" s="0" t="str">
        <f aca="false">+CONCATENATE("31/12/",'DATOS IDENTIFICATIVOS'!$C$9)</f>
        <v>31/12/2021</v>
      </c>
      <c r="J11" s="387" t="str">
        <f aca="false">+C11</f>
        <v>INVERSIONES PROGRAMAS ESTRATÉGICOS</v>
      </c>
      <c r="K11" s="0" t="str">
        <f aca="false">+CONCATENATE(D11,"00")</f>
        <v>980000</v>
      </c>
      <c r="L11" s="0" t="str">
        <f aca="false">+"0000030000"</f>
        <v>0000030000</v>
      </c>
      <c r="M11" s="0" t="s">
        <v>889</v>
      </c>
      <c r="N11" s="390" t="str">
        <f aca="false">+'EP9 SUBVENCIONES A RECIBIR'!F22</f>
        <v>Aportación para inversiones necesarias para el desarrollo de programas estratégicos financiados por la CARM</v>
      </c>
    </row>
    <row r="12" customFormat="false" ht="13.2" hidden="false" customHeight="false" outlineLevel="0" collapsed="false">
      <c r="A12" s="0" t="str">
        <f aca="false">+MID(D12,1,2)</f>
        <v>98</v>
      </c>
      <c r="B12" s="387" t="n">
        <f aca="false">+'EP9 SUBVENCIONES A RECIBIR'!G23</f>
        <v>86111</v>
      </c>
      <c r="C12" s="387" t="str">
        <f aca="false">+'EP9 SUBVENCIONES A RECIBIR'!C23</f>
        <v>CONVENIOS COLABORACION CON ENTIDADES PRIVADAS</v>
      </c>
      <c r="D12" s="0" t="str">
        <f aca="false">CONCATENATE(MID('DATOS IDENTIFICATIVOS'!$C$10,1,2),"00")</f>
        <v>9800</v>
      </c>
      <c r="E12" s="389" t="str">
        <f aca="false">+CONCATENATE("01/01/",'DATOS IDENTIFICATIVOS'!$C$9-1)</f>
        <v>01/01/2020</v>
      </c>
      <c r="F12" s="0" t="str">
        <f aca="false">+CONCATENATE("31/12/",'DATOS IDENTIFICATIVOS'!$C$9)</f>
        <v>31/12/2021</v>
      </c>
      <c r="J12" s="387" t="str">
        <f aca="false">+C12</f>
        <v>CONVENIOS COLABORACION CON ENTIDADES PRIVADAS</v>
      </c>
      <c r="K12" s="0" t="str">
        <f aca="false">+CONCATENATE(D12,"00")</f>
        <v>980000</v>
      </c>
      <c r="L12" s="0" t="str">
        <f aca="false">+"0000030000"</f>
        <v>0000030000</v>
      </c>
      <c r="M12" s="0" t="s">
        <v>889</v>
      </c>
      <c r="N12" s="390" t="str">
        <f aca="false">+'EP9 SUBVENCIONES A RECIBIR'!F23</f>
        <v>Cantidades que se prevé recibir mediante de entidades privadas mediante la formula de Convenio de Colaboración empresarial en los términos previstos en el artículo 25 la Ley 49/2002</v>
      </c>
    </row>
    <row r="13" customFormat="false" ht="13.2" hidden="false" customHeight="false" outlineLevel="0" collapsed="false">
      <c r="A13" s="0" t="str">
        <f aca="false">+MID(D13,1,2)</f>
        <v>98</v>
      </c>
      <c r="B13" s="387" t="n">
        <f aca="false">+'EP9 SUBVENCIONES A RECIBIR'!G24</f>
        <v>86112</v>
      </c>
      <c r="C13" s="387" t="str">
        <f aca="false">+'EP9 SUBVENCIONES A RECIBIR'!C24</f>
        <v>APORTACIÓN CARM PARA COMPENSAR PÉRDIDAS</v>
      </c>
      <c r="D13" s="0" t="str">
        <f aca="false">CONCATENATE(MID('DATOS IDENTIFICATIVOS'!$C$10,1,2),"00")</f>
        <v>9800</v>
      </c>
      <c r="E13" s="389" t="str">
        <f aca="false">+CONCATENATE("01/01/",'DATOS IDENTIFICATIVOS'!$C$9-1)</f>
        <v>01/01/2020</v>
      </c>
      <c r="F13" s="0" t="str">
        <f aca="false">+CONCATENATE("31/12/",'DATOS IDENTIFICATIVOS'!$C$9)</f>
        <v>31/12/2021</v>
      </c>
      <c r="J13" s="387" t="str">
        <f aca="false">+C13</f>
        <v>APORTACIÓN CARM PARA COMPENSAR PÉRDIDAS</v>
      </c>
      <c r="K13" s="0" t="str">
        <f aca="false">+CONCATENATE(D13,"00")</f>
        <v>980000</v>
      </c>
      <c r="L13" s="0" t="str">
        <f aca="false">+"0000030000"</f>
        <v>0000030000</v>
      </c>
      <c r="M13" s="0" t="s">
        <v>889</v>
      </c>
      <c r="N13" s="390" t="str">
        <f aca="false">+'EP9 SUBVENCIONES A RECIBIR'!F24</f>
        <v>Aportación de la CARM para compensar pérdidas de ejercicios anteriores</v>
      </c>
    </row>
    <row r="14" customFormat="false" ht="13.2" hidden="false" customHeight="false" outlineLevel="0" collapsed="false">
      <c r="A14" s="0" t="str">
        <f aca="false">+MID(D14,1,2)</f>
        <v>98</v>
      </c>
      <c r="B14" s="387" t="n">
        <f aca="false">+'EP9 SUBVENCIONES A RECIBIR'!G25</f>
        <v>86113</v>
      </c>
      <c r="C14" s="387" t="str">
        <f aca="false">+'EP9 SUBVENCIONES A RECIBIR'!C25</f>
        <v>APORTACIÓN CARM PARA DEVOLUCIÓN PRÉSTAMO</v>
      </c>
      <c r="D14" s="0" t="str">
        <f aca="false">CONCATENATE(MID('DATOS IDENTIFICATIVOS'!$C$10,1,2),"00")</f>
        <v>9800</v>
      </c>
      <c r="E14" s="389" t="str">
        <f aca="false">+CONCATENATE("01/01/",'DATOS IDENTIFICATIVOS'!$C$9-1)</f>
        <v>01/01/2020</v>
      </c>
      <c r="F14" s="0" t="str">
        <f aca="false">+CONCATENATE("31/12/",'DATOS IDENTIFICATIVOS'!$C$9)</f>
        <v>31/12/2021</v>
      </c>
      <c r="J14" s="387" t="str">
        <f aca="false">+C14</f>
        <v>APORTACIÓN CARM PARA DEVOLUCIÓN PRÉSTAMO</v>
      </c>
      <c r="K14" s="0" t="str">
        <f aca="false">+CONCATENATE(D14,"00")</f>
        <v>980000</v>
      </c>
      <c r="L14" s="0" t="str">
        <f aca="false">+"0000030000"</f>
        <v>0000030000</v>
      </c>
      <c r="M14" s="0" t="s">
        <v>889</v>
      </c>
      <c r="N14" s="390" t="str">
        <f aca="false">+'EP9 SUBVENCIONES A RECIBIR'!F25</f>
        <v>Aportación de la CARM para devolución de préstamo obtenido para la creación y puesta en marcha del IMIB (Dinamización)</v>
      </c>
    </row>
    <row r="15" customFormat="false" ht="13.2" hidden="false" customHeight="false" outlineLevel="0" collapsed="false">
      <c r="A15" s="0" t="str">
        <f aca="false">+MID(D15,1,2)</f>
        <v>98</v>
      </c>
      <c r="B15" s="387" t="n">
        <f aca="false">+'EP9 SUBVENCIONES A RECIBIR'!G26</f>
        <v>86114</v>
      </c>
      <c r="C15" s="387" t="str">
        <f aca="false">+'EP9 SUBVENCIONES A RECIBIR'!C26</f>
        <v>APORTACIÓN FUNDACIÓN CAJAMURCIA</v>
      </c>
      <c r="D15" s="0" t="str">
        <f aca="false">CONCATENATE(MID('DATOS IDENTIFICATIVOS'!$C$10,1,2),"00")</f>
        <v>9800</v>
      </c>
      <c r="E15" s="389" t="str">
        <f aca="false">+CONCATENATE("01/01/",'DATOS IDENTIFICATIVOS'!$C$9-1)</f>
        <v>01/01/2020</v>
      </c>
      <c r="F15" s="0" t="str">
        <f aca="false">+CONCATENATE("31/12/",'DATOS IDENTIFICATIVOS'!$C$9)</f>
        <v>31/12/2021</v>
      </c>
      <c r="J15" s="387" t="str">
        <f aca="false">+C15</f>
        <v>APORTACIÓN FUNDACIÓN CAJAMURCIA</v>
      </c>
      <c r="K15" s="0" t="str">
        <f aca="false">+CONCATENATE(D15,"00")</f>
        <v>980000</v>
      </c>
      <c r="L15" s="0" t="str">
        <f aca="false">+"0000030000"</f>
        <v>0000030000</v>
      </c>
      <c r="M15" s="0" t="s">
        <v>889</v>
      </c>
      <c r="N15" s="390" t="str">
        <f aca="false">+'EP9 SUBVENCIONES A RECIBIR'!F26</f>
        <v>Cantidades anualmente aporta la Fundación Cajamurcia para la financiación de programas de formación e investigación de la FFIS</v>
      </c>
    </row>
    <row r="16" customFormat="false" ht="13.2" hidden="false" customHeight="false" outlineLevel="0" collapsed="false">
      <c r="A16" s="0" t="str">
        <f aca="false">+MID(D16,1,2)</f>
        <v>98</v>
      </c>
      <c r="B16" s="387" t="n">
        <f aca="false">+'EP9 SUBVENCIONES A RECIBIR'!G27</f>
        <v>86115</v>
      </c>
      <c r="C16" s="387" t="str">
        <f aca="false">+'EP9 SUBVENCIONES A RECIBIR'!C27</f>
        <v>AYUDAS FUNDACION MUTUA MADRILEÑA Y OTROS</v>
      </c>
      <c r="D16" s="0" t="str">
        <f aca="false">CONCATENATE(MID('DATOS IDENTIFICATIVOS'!$C$10,1,2),"00")</f>
        <v>9800</v>
      </c>
      <c r="E16" s="389" t="str">
        <f aca="false">+CONCATENATE("01/01/",'DATOS IDENTIFICATIVOS'!$C$9-1)</f>
        <v>01/01/2020</v>
      </c>
      <c r="F16" s="0" t="str">
        <f aca="false">+CONCATENATE("31/12/",'DATOS IDENTIFICATIVOS'!$C$9)</f>
        <v>31/12/2021</v>
      </c>
      <c r="J16" s="387" t="str">
        <f aca="false">+C16</f>
        <v>AYUDAS FUNDACION MUTUA MADRILEÑA Y OTROS</v>
      </c>
      <c r="K16" s="0" t="str">
        <f aca="false">+CONCATENATE(D16,"00")</f>
        <v>980000</v>
      </c>
      <c r="L16" s="0" t="str">
        <f aca="false">+"0000030000"</f>
        <v>0000030000</v>
      </c>
      <c r="M16" s="0" t="s">
        <v>889</v>
      </c>
      <c r="N16" s="390" t="str">
        <f aca="false">+'EP9 SUBVENCIONES A RECIBIR'!F27</f>
        <v>Ayudas instituciones sin ánimo de lucro para la financiación de programas de formación e investigación de la FFIS</v>
      </c>
    </row>
    <row r="17" customFormat="false" ht="13.2" hidden="false" customHeight="false" outlineLevel="0" collapsed="false">
      <c r="A17" s="0" t="str">
        <f aca="false">+MID(D17,1,2)</f>
        <v>98</v>
      </c>
      <c r="B17" s="387" t="n">
        <f aca="false">+'EP9 SUBVENCIONES A RECIBIR'!G28</f>
        <v>86116</v>
      </c>
      <c r="C17" s="387" t="str">
        <f aca="false">+'EP9 SUBVENCIONES A RECIBIR'!C28</f>
        <v>AYUDAS COMPETITIVAS INVERSIONES</v>
      </c>
      <c r="D17" s="0" t="str">
        <f aca="false">CONCATENATE(MID('DATOS IDENTIFICATIVOS'!$C$10,1,2),"00")</f>
        <v>9800</v>
      </c>
      <c r="E17" s="389" t="str">
        <f aca="false">+CONCATENATE("01/01/",'DATOS IDENTIFICATIVOS'!$C$9-1)</f>
        <v>01/01/2020</v>
      </c>
      <c r="F17" s="0" t="str">
        <f aca="false">+CONCATENATE("31/12/",'DATOS IDENTIFICATIVOS'!$C$9)</f>
        <v>31/12/2021</v>
      </c>
      <c r="J17" s="387" t="str">
        <f aca="false">+C17</f>
        <v>AYUDAS COMPETITIVAS INVERSIONES</v>
      </c>
      <c r="K17" s="0" t="str">
        <f aca="false">+CONCATENATE(D17,"00")</f>
        <v>980000</v>
      </c>
      <c r="L17" s="0" t="str">
        <f aca="false">+"0000030000"</f>
        <v>0000030000</v>
      </c>
      <c r="M17" s="0" t="s">
        <v>889</v>
      </c>
      <c r="N17" s="390" t="str">
        <f aca="false">+'EP9 SUBVENCIONES A RECIBIR'!F28</f>
        <v>Subvenciones que se prevén recibir de la unión europea para la realización de proyectos de investigación. muchos de éstos tienen un carácter plurianual por lo que se incluyen además de los que previsiblemente se prevean recibir, la anualidad correspondiente al año presupuestado.</v>
      </c>
    </row>
    <row r="18" customFormat="false" ht="13.2" hidden="false" customHeight="false" outlineLevel="0" collapsed="false">
      <c r="A18" s="0" t="str">
        <f aca="false">+MID(D18,1,2)</f>
        <v>98</v>
      </c>
      <c r="B18" s="387" t="n">
        <f aca="false">+'EP9 SUBVENCIONES A RECIBIR'!G29</f>
        <v>86117</v>
      </c>
      <c r="C18" s="387" t="str">
        <f aca="false">+'EP9 SUBVENCIONES A RECIBIR'!C29</f>
        <v>CONVENIOS EUROPEOS</v>
      </c>
      <c r="D18" s="0" t="str">
        <f aca="false">CONCATENATE(MID('DATOS IDENTIFICATIVOS'!$C$10,1,2),"00")</f>
        <v>9800</v>
      </c>
      <c r="E18" s="389" t="str">
        <f aca="false">+CONCATENATE("01/01/",'DATOS IDENTIFICATIVOS'!$C$9-1)</f>
        <v>01/01/2020</v>
      </c>
      <c r="F18" s="0" t="str">
        <f aca="false">+CONCATENATE("31/12/",'DATOS IDENTIFICATIVOS'!$C$9)</f>
        <v>31/12/2021</v>
      </c>
      <c r="J18" s="387" t="str">
        <f aca="false">+C18</f>
        <v>CONVENIOS EUROPEOS</v>
      </c>
      <c r="K18" s="0" t="str">
        <f aca="false">+CONCATENATE(D18,"00")</f>
        <v>980000</v>
      </c>
      <c r="L18" s="0" t="str">
        <f aca="false">+"0000030000"</f>
        <v>0000030000</v>
      </c>
      <c r="M18" s="0" t="s">
        <v>889</v>
      </c>
      <c r="N18" s="390" t="str">
        <f aca="false">+'EP9 SUBVENCIONES A RECIBIR'!F29</f>
        <v>Subvenciones que se prevé recibir de la Administración Europea para el desarrollo de proyectos de investigación</v>
      </c>
    </row>
    <row r="19" customFormat="false" ht="13.2" hidden="false" customHeight="false" outlineLevel="0" collapsed="false">
      <c r="A19" s="0" t="str">
        <f aca="false">+MID(D19,1,2)</f>
        <v>98</v>
      </c>
      <c r="B19" s="387" t="n">
        <f aca="false">+'EP9 SUBVENCIONES A RECIBIR'!G30</f>
        <v>86118</v>
      </c>
      <c r="C19" s="387" t="str">
        <f aca="false">+'EP9 SUBVENCIONES A RECIBIR'!C30</f>
        <v>AYUDAS COMPETITIVAS FUNDACIÓN SÉNECA</v>
      </c>
      <c r="D19" s="0" t="str">
        <f aca="false">CONCATENATE(MID('DATOS IDENTIFICATIVOS'!$C$10,1,2),"00")</f>
        <v>9800</v>
      </c>
      <c r="E19" s="389" t="str">
        <f aca="false">+CONCATENATE("01/01/",'DATOS IDENTIFICATIVOS'!$C$9-1)</f>
        <v>01/01/2020</v>
      </c>
      <c r="F19" s="0" t="str">
        <f aca="false">+CONCATENATE("31/12/",'DATOS IDENTIFICATIVOS'!$C$9)</f>
        <v>31/12/2021</v>
      </c>
      <c r="J19" s="387" t="str">
        <f aca="false">+C19</f>
        <v>AYUDAS COMPETITIVAS FUNDACIÓN SÉNECA</v>
      </c>
      <c r="K19" s="0" t="str">
        <f aca="false">+CONCATENATE(D19,"00")</f>
        <v>980000</v>
      </c>
      <c r="L19" s="0" t="str">
        <f aca="false">+"0000030000"</f>
        <v>0000030000</v>
      </c>
      <c r="M19" s="0" t="s">
        <v>889</v>
      </c>
      <c r="N19" s="390" t="str">
        <f aca="false">+'EP9 SUBVENCIONES A RECIBIR'!F30</f>
        <v>Ayudas para la financiación de proyectos de investigación gestionados por la FFIS</v>
      </c>
    </row>
    <row r="20" customFormat="false" ht="13.2" hidden="false" customHeight="false" outlineLevel="0" collapsed="false">
      <c r="A20" s="0" t="str">
        <f aca="false">+MID(D20,1,2)</f>
        <v>98</v>
      </c>
      <c r="B20" s="387" t="n">
        <f aca="false">+'EP9 SUBVENCIONES A RECIBIR'!G31</f>
        <v>86119</v>
      </c>
      <c r="C20" s="387" t="str">
        <f aca="false">+'EP9 SUBVENCIONES A RECIBIR'!C31</f>
        <v>AYUDAS COMPETITIVAS FUNDACIÓN SÉNECA</v>
      </c>
      <c r="D20" s="0" t="str">
        <f aca="false">CONCATENATE(MID('DATOS IDENTIFICATIVOS'!$C$10,1,2),"00")</f>
        <v>9800</v>
      </c>
      <c r="E20" s="389" t="str">
        <f aca="false">+CONCATENATE("01/01/",'DATOS IDENTIFICATIVOS'!$C$9-1)</f>
        <v>01/01/2020</v>
      </c>
      <c r="F20" s="0" t="str">
        <f aca="false">+CONCATENATE("31/12/",'DATOS IDENTIFICATIVOS'!$C$9)</f>
        <v>31/12/2021</v>
      </c>
      <c r="J20" s="387" t="str">
        <f aca="false">+C20</f>
        <v>AYUDAS COMPETITIVAS FUNDACIÓN SÉNECA</v>
      </c>
      <c r="K20" s="0" t="str">
        <f aca="false">+CONCATENATE(D20,"00")</f>
        <v>980000</v>
      </c>
      <c r="L20" s="0" t="str">
        <f aca="false">+"0000030000"</f>
        <v>0000030000</v>
      </c>
      <c r="M20" s="0" t="s">
        <v>889</v>
      </c>
      <c r="N20" s="390" t="str">
        <f aca="false">+'EP9 SUBVENCIONES A RECIBIR'!F31</f>
        <v>Cantidad destinada a inversiones de la ayudas para la financiación de proyectos de investigación gestionados por la FFIS</v>
      </c>
    </row>
    <row r="21" customFormat="false" ht="13.2" hidden="false" customHeight="false" outlineLevel="0" collapsed="false">
      <c r="A21" s="0" t="str">
        <f aca="false">+MID(D21,1,2)</f>
        <v>98</v>
      </c>
      <c r="B21" s="387" t="n">
        <f aca="false">+'EP11SUBV A CONCEDER'!G18</f>
        <v>86124</v>
      </c>
      <c r="C21" s="387" t="n">
        <f aca="false">+'EP11SUBV A CONCEDER'!C18</f>
        <v>0</v>
      </c>
      <c r="D21" s="0" t="str">
        <f aca="false">CONCATENATE(MID('DATOS IDENTIFICATIVOS'!$C$10,1,2),"00")</f>
        <v>9800</v>
      </c>
      <c r="E21" s="389" t="str">
        <f aca="false">+CONCATENATE("01/01/",'DATOS IDENTIFICATIVOS'!$C$9-1)</f>
        <v>01/01/2020</v>
      </c>
      <c r="F21" s="0" t="str">
        <f aca="false">+CONCATENATE("31/12/",'DATOS IDENTIFICATIVOS'!$C$9)</f>
        <v>31/12/2021</v>
      </c>
      <c r="J21" s="387" t="n">
        <f aca="false">+C21</f>
        <v>0</v>
      </c>
      <c r="K21" s="0" t="str">
        <f aca="false">+CONCATENATE(D21,"00")</f>
        <v>980000</v>
      </c>
      <c r="L21" s="0" t="str">
        <f aca="false">+"0000030000"</f>
        <v>0000030000</v>
      </c>
      <c r="M21" s="0" t="s">
        <v>889</v>
      </c>
      <c r="N21" s="390" t="n">
        <f aca="false">+'EP11SUBV A CONCEDER'!F18</f>
        <v>0</v>
      </c>
    </row>
    <row r="22" customFormat="false" ht="13.2" hidden="false" customHeight="false" outlineLevel="0" collapsed="false">
      <c r="A22" s="0" t="str">
        <f aca="false">+MID(D22,1,2)</f>
        <v>98</v>
      </c>
      <c r="B22" s="387" t="n">
        <f aca="false">+'EP11SUBV A CONCEDER'!G19</f>
        <v>86125</v>
      </c>
      <c r="C22" s="387" t="n">
        <f aca="false">+'EP11SUBV A CONCEDER'!C19</f>
        <v>0</v>
      </c>
      <c r="D22" s="0" t="str">
        <f aca="false">CONCATENATE(MID('DATOS IDENTIFICATIVOS'!$C$10,1,2),"00")</f>
        <v>9800</v>
      </c>
      <c r="E22" s="389" t="str">
        <f aca="false">+CONCATENATE("01/01/",'DATOS IDENTIFICATIVOS'!$C$9-1)</f>
        <v>01/01/2020</v>
      </c>
      <c r="F22" s="0" t="str">
        <f aca="false">+CONCATENATE("31/12/",'DATOS IDENTIFICATIVOS'!$C$9)</f>
        <v>31/12/2021</v>
      </c>
      <c r="J22" s="387" t="n">
        <f aca="false">+C22</f>
        <v>0</v>
      </c>
      <c r="K22" s="0" t="str">
        <f aca="false">+CONCATENATE(D22,"00")</f>
        <v>980000</v>
      </c>
      <c r="L22" s="0" t="str">
        <f aca="false">+"0000030000"</f>
        <v>0000030000</v>
      </c>
      <c r="M22" s="0" t="s">
        <v>889</v>
      </c>
      <c r="N22" s="390" t="n">
        <f aca="false">+'EP11SUBV A CONCEDER'!F19</f>
        <v>0</v>
      </c>
    </row>
    <row r="23" customFormat="false" ht="13.2" hidden="false" customHeight="false" outlineLevel="0" collapsed="false">
      <c r="A23" s="0" t="str">
        <f aca="false">+MID(D23,1,2)</f>
        <v>98</v>
      </c>
      <c r="B23" s="387" t="n">
        <f aca="false">+'EP11SUBV A CONCEDER'!G20</f>
        <v>86126</v>
      </c>
      <c r="C23" s="387" t="n">
        <f aca="false">+'EP11SUBV A CONCEDER'!C20</f>
        <v>0</v>
      </c>
      <c r="D23" s="0" t="str">
        <f aca="false">CONCATENATE(MID('DATOS IDENTIFICATIVOS'!$C$10,1,2),"00")</f>
        <v>9800</v>
      </c>
      <c r="E23" s="389" t="str">
        <f aca="false">+CONCATENATE("01/01/",'DATOS IDENTIFICATIVOS'!$C$9-1)</f>
        <v>01/01/2020</v>
      </c>
      <c r="F23" s="0" t="str">
        <f aca="false">+CONCATENATE("31/12/",'DATOS IDENTIFICATIVOS'!$C$9)</f>
        <v>31/12/2021</v>
      </c>
      <c r="J23" s="387" t="n">
        <f aca="false">+C23</f>
        <v>0</v>
      </c>
      <c r="K23" s="0" t="str">
        <f aca="false">+CONCATENATE(D23,"00")</f>
        <v>980000</v>
      </c>
      <c r="L23" s="0" t="str">
        <f aca="false">+"0000030000"</f>
        <v>0000030000</v>
      </c>
      <c r="M23" s="0" t="s">
        <v>889</v>
      </c>
      <c r="N23" s="390" t="n">
        <f aca="false">+'EP11SUBV A CONCEDER'!F20</f>
        <v>0</v>
      </c>
    </row>
    <row r="24" customFormat="false" ht="13.2" hidden="false" customHeight="false" outlineLevel="0" collapsed="false">
      <c r="A24" s="0" t="str">
        <f aca="false">+MID(D24,1,2)</f>
        <v>98</v>
      </c>
      <c r="B24" s="387" t="n">
        <f aca="false">+'EP11SUBV A CONCEDER'!G21</f>
        <v>86127</v>
      </c>
      <c r="C24" s="387" t="n">
        <f aca="false">+'EP11SUBV A CONCEDER'!C21</f>
        <v>0</v>
      </c>
      <c r="D24" s="0" t="str">
        <f aca="false">CONCATENATE(MID('DATOS IDENTIFICATIVOS'!$C$10,1,2),"00")</f>
        <v>9800</v>
      </c>
      <c r="E24" s="389" t="str">
        <f aca="false">+CONCATENATE("01/01/",'DATOS IDENTIFICATIVOS'!$C$9-1)</f>
        <v>01/01/2020</v>
      </c>
      <c r="F24" s="0" t="str">
        <f aca="false">+CONCATENATE("31/12/",'DATOS IDENTIFICATIVOS'!$C$9)</f>
        <v>31/12/2021</v>
      </c>
      <c r="J24" s="387" t="n">
        <f aca="false">+C24</f>
        <v>0</v>
      </c>
      <c r="K24" s="0" t="str">
        <f aca="false">+CONCATENATE(D24,"00")</f>
        <v>980000</v>
      </c>
      <c r="L24" s="0" t="str">
        <f aca="false">+"0000030000"</f>
        <v>0000030000</v>
      </c>
      <c r="M24" s="0" t="s">
        <v>889</v>
      </c>
      <c r="N24" s="390" t="n">
        <f aca="false">+'EP11SUBV A CONCEDER'!F21</f>
        <v>0</v>
      </c>
    </row>
    <row r="25" customFormat="false" ht="13.2" hidden="false" customHeight="false" outlineLevel="0" collapsed="false">
      <c r="A25" s="0" t="str">
        <f aca="false">+MID(D25,1,2)</f>
        <v>98</v>
      </c>
      <c r="B25" s="387" t="n">
        <f aca="false">+'EP11SUBV A CONCEDER'!G22</f>
        <v>86128</v>
      </c>
      <c r="C25" s="387" t="n">
        <f aca="false">+'EP11SUBV A CONCEDER'!C22</f>
        <v>0</v>
      </c>
      <c r="D25" s="0" t="str">
        <f aca="false">CONCATENATE(MID('DATOS IDENTIFICATIVOS'!$C$10,1,2),"00")</f>
        <v>9800</v>
      </c>
      <c r="E25" s="389" t="str">
        <f aca="false">+CONCATENATE("01/01/",'DATOS IDENTIFICATIVOS'!$C$9-1)</f>
        <v>01/01/2020</v>
      </c>
      <c r="F25" s="0" t="str">
        <f aca="false">+CONCATENATE("31/12/",'DATOS IDENTIFICATIVOS'!$C$9)</f>
        <v>31/12/2021</v>
      </c>
      <c r="J25" s="387" t="n">
        <f aca="false">+C25</f>
        <v>0</v>
      </c>
      <c r="K25" s="0" t="str">
        <f aca="false">+CONCATENATE(D25,"00")</f>
        <v>980000</v>
      </c>
      <c r="L25" s="0" t="str">
        <f aca="false">+"0000030000"</f>
        <v>0000030000</v>
      </c>
      <c r="M25" s="0" t="s">
        <v>889</v>
      </c>
      <c r="N25" s="390" t="n">
        <f aca="false">+'EP11SUBV A CONCEDER'!F22</f>
        <v>0</v>
      </c>
    </row>
    <row r="26" customFormat="false" ht="13.2" hidden="false" customHeight="false" outlineLevel="0" collapsed="false">
      <c r="A26" s="0" t="str">
        <f aca="false">+MID(D26,1,2)</f>
        <v>98</v>
      </c>
      <c r="B26" s="387" t="n">
        <f aca="false">+'EP11SUBV A CONCEDER'!G23</f>
        <v>86129</v>
      </c>
      <c r="C26" s="387" t="n">
        <f aca="false">+'EP11SUBV A CONCEDER'!C23</f>
        <v>0</v>
      </c>
      <c r="D26" s="0" t="str">
        <f aca="false">CONCATENATE(MID('DATOS IDENTIFICATIVOS'!$C$10,1,2),"00")</f>
        <v>9800</v>
      </c>
      <c r="E26" s="389" t="str">
        <f aca="false">+CONCATENATE("01/01/",'DATOS IDENTIFICATIVOS'!$C$9-1)</f>
        <v>01/01/2020</v>
      </c>
      <c r="F26" s="0" t="str">
        <f aca="false">+CONCATENATE("31/12/",'DATOS IDENTIFICATIVOS'!$C$9)</f>
        <v>31/12/2021</v>
      </c>
      <c r="J26" s="387" t="n">
        <f aca="false">+C26</f>
        <v>0</v>
      </c>
      <c r="K26" s="0" t="str">
        <f aca="false">+CONCATENATE(D26,"00")</f>
        <v>980000</v>
      </c>
      <c r="L26" s="0" t="str">
        <f aca="false">+"0000030000"</f>
        <v>0000030000</v>
      </c>
      <c r="M26" s="0" t="s">
        <v>889</v>
      </c>
      <c r="N26" s="390" t="n">
        <f aca="false">+'EP11SUBV A CONCEDER'!F23</f>
        <v>0</v>
      </c>
    </row>
    <row r="27" customFormat="false" ht="13.2" hidden="false" customHeight="false" outlineLevel="0" collapsed="false">
      <c r="A27" s="0" t="str">
        <f aca="false">+MID(D27,1,2)</f>
        <v>98</v>
      </c>
      <c r="B27" s="387" t="n">
        <f aca="false">+'EP11SUBV A CONCEDER'!G24</f>
        <v>86130</v>
      </c>
      <c r="C27" s="387" t="n">
        <f aca="false">+'EP11SUBV A CONCEDER'!C24</f>
        <v>0</v>
      </c>
      <c r="D27" s="0" t="str">
        <f aca="false">CONCATENATE(MID('DATOS IDENTIFICATIVOS'!$C$10,1,2),"00")</f>
        <v>9800</v>
      </c>
      <c r="E27" s="389" t="str">
        <f aca="false">+CONCATENATE("01/01/",'DATOS IDENTIFICATIVOS'!$C$9-1)</f>
        <v>01/01/2020</v>
      </c>
      <c r="F27" s="0" t="str">
        <f aca="false">+CONCATENATE("31/12/",'DATOS IDENTIFICATIVOS'!$C$9)</f>
        <v>31/12/2021</v>
      </c>
      <c r="J27" s="387" t="n">
        <f aca="false">+C27</f>
        <v>0</v>
      </c>
      <c r="K27" s="0" t="str">
        <f aca="false">+CONCATENATE(D27,"00")</f>
        <v>980000</v>
      </c>
      <c r="L27" s="0" t="str">
        <f aca="false">+"0000030000"</f>
        <v>0000030000</v>
      </c>
      <c r="M27" s="0" t="s">
        <v>889</v>
      </c>
      <c r="N27" s="390" t="n">
        <f aca="false">+'EP11SUBV A CONCEDER'!F24</f>
        <v>0</v>
      </c>
    </row>
    <row r="28" customFormat="false" ht="13.2" hidden="false" customHeight="false" outlineLevel="0" collapsed="false">
      <c r="A28" s="0" t="str">
        <f aca="false">+MID(D28,1,2)</f>
        <v>98</v>
      </c>
      <c r="B28" s="387" t="n">
        <f aca="false">+'EP11SUBV A CONCEDER'!G25</f>
        <v>86131</v>
      </c>
      <c r="C28" s="387" t="n">
        <f aca="false">+'EP11SUBV A CONCEDER'!C25</f>
        <v>0</v>
      </c>
      <c r="D28" s="0" t="str">
        <f aca="false">CONCATENATE(MID('DATOS IDENTIFICATIVOS'!$C$10,1,2),"00")</f>
        <v>9800</v>
      </c>
      <c r="E28" s="389" t="str">
        <f aca="false">+CONCATENATE("01/01/",'DATOS IDENTIFICATIVOS'!$C$9-1)</f>
        <v>01/01/2020</v>
      </c>
      <c r="F28" s="0" t="str">
        <f aca="false">+CONCATENATE("31/12/",'DATOS IDENTIFICATIVOS'!$C$9)</f>
        <v>31/12/2021</v>
      </c>
      <c r="J28" s="387" t="n">
        <f aca="false">+C28</f>
        <v>0</v>
      </c>
      <c r="K28" s="0" t="str">
        <f aca="false">+CONCATENATE(D28,"00")</f>
        <v>980000</v>
      </c>
      <c r="L28" s="0" t="str">
        <f aca="false">+"0000030000"</f>
        <v>0000030000</v>
      </c>
      <c r="M28" s="0" t="s">
        <v>889</v>
      </c>
      <c r="N28" s="390" t="n">
        <f aca="false">+'EP11SUBV A CONCEDER'!F25</f>
        <v>0</v>
      </c>
    </row>
    <row r="29" customFormat="false" ht="13.2" hidden="false" customHeight="false" outlineLevel="0" collapsed="false">
      <c r="A29" s="0" t="str">
        <f aca="false">+MID(D29,1,2)</f>
        <v>98</v>
      </c>
      <c r="B29" s="387" t="n">
        <f aca="false">+'EP11SUBV A CONCEDER'!G26</f>
        <v>86132</v>
      </c>
      <c r="C29" s="387" t="n">
        <f aca="false">+'EP11SUBV A CONCEDER'!C26</f>
        <v>0</v>
      </c>
      <c r="D29" s="0" t="str">
        <f aca="false">CONCATENATE(MID('DATOS IDENTIFICATIVOS'!$C$10,1,2),"00")</f>
        <v>9800</v>
      </c>
      <c r="E29" s="389" t="str">
        <f aca="false">+CONCATENATE("01/01/",'DATOS IDENTIFICATIVOS'!$C$9-1)</f>
        <v>01/01/2020</v>
      </c>
      <c r="F29" s="0" t="str">
        <f aca="false">+CONCATENATE("31/12/",'DATOS IDENTIFICATIVOS'!$C$9)</f>
        <v>31/12/2021</v>
      </c>
      <c r="J29" s="387" t="n">
        <f aca="false">+C29</f>
        <v>0</v>
      </c>
      <c r="K29" s="0" t="str">
        <f aca="false">+CONCATENATE(D29,"00")</f>
        <v>980000</v>
      </c>
      <c r="L29" s="0" t="str">
        <f aca="false">+"0000030000"</f>
        <v>0000030000</v>
      </c>
      <c r="M29" s="0" t="s">
        <v>889</v>
      </c>
      <c r="N29" s="390" t="n">
        <f aca="false">+'EP11SUBV A CONCEDER'!F26</f>
        <v>0</v>
      </c>
    </row>
    <row r="30" customFormat="false" ht="13.2" hidden="false" customHeight="false" outlineLevel="0" collapsed="false">
      <c r="A30" s="0" t="str">
        <f aca="false">+MID(D30,1,2)</f>
        <v>98</v>
      </c>
      <c r="B30" s="387" t="n">
        <f aca="false">+'EP11SUBV A CONCEDER'!G27</f>
        <v>86133</v>
      </c>
      <c r="C30" s="387" t="n">
        <f aca="false">+'EP11SUBV A CONCEDER'!C27</f>
        <v>0</v>
      </c>
      <c r="D30" s="0" t="str">
        <f aca="false">CONCATENATE(MID('DATOS IDENTIFICATIVOS'!$C$10,1,2),"00")</f>
        <v>9800</v>
      </c>
      <c r="E30" s="389" t="str">
        <f aca="false">+CONCATENATE("01/01/",'DATOS IDENTIFICATIVOS'!$C$9-1)</f>
        <v>01/01/2020</v>
      </c>
      <c r="F30" s="0" t="str">
        <f aca="false">+CONCATENATE("31/12/",'DATOS IDENTIFICATIVOS'!$C$9)</f>
        <v>31/12/2021</v>
      </c>
      <c r="J30" s="387" t="n">
        <f aca="false">+C30</f>
        <v>0</v>
      </c>
      <c r="K30" s="0" t="str">
        <f aca="false">+CONCATENATE(D30,"00")</f>
        <v>980000</v>
      </c>
      <c r="L30" s="0" t="str">
        <f aca="false">+"0000030000"</f>
        <v>0000030000</v>
      </c>
      <c r="M30" s="0" t="s">
        <v>889</v>
      </c>
      <c r="N30" s="390" t="n">
        <f aca="false">+'EP11SUBV A CONCEDER'!F27</f>
        <v>0</v>
      </c>
    </row>
    <row r="31" customFormat="false" ht="13.2" hidden="false" customHeight="false" outlineLevel="0" collapsed="false">
      <c r="A31" s="0" t="str">
        <f aca="false">+MID(D31,1,2)</f>
        <v>98</v>
      </c>
      <c r="B31" s="387" t="n">
        <f aca="false">+'EP11SUBV A CONCEDER'!G28</f>
        <v>86134</v>
      </c>
      <c r="C31" s="387" t="n">
        <f aca="false">+'EP11SUBV A CONCEDER'!C28</f>
        <v>0</v>
      </c>
      <c r="D31" s="0" t="str">
        <f aca="false">CONCATENATE(MID('DATOS IDENTIFICATIVOS'!$C$10,1,2),"00")</f>
        <v>9800</v>
      </c>
      <c r="E31" s="389" t="str">
        <f aca="false">+CONCATENATE("01/01/",'DATOS IDENTIFICATIVOS'!$C$9-1)</f>
        <v>01/01/2020</v>
      </c>
      <c r="F31" s="0" t="str">
        <f aca="false">+CONCATENATE("31/12/",'DATOS IDENTIFICATIVOS'!$C$9)</f>
        <v>31/12/2021</v>
      </c>
      <c r="J31" s="387" t="n">
        <f aca="false">+C31</f>
        <v>0</v>
      </c>
      <c r="K31" s="0" t="str">
        <f aca="false">+CONCATENATE(D31,"00")</f>
        <v>980000</v>
      </c>
      <c r="L31" s="0" t="str">
        <f aca="false">+"0000030000"</f>
        <v>0000030000</v>
      </c>
      <c r="M31" s="0" t="s">
        <v>889</v>
      </c>
      <c r="N31" s="390" t="n">
        <f aca="false">+'EP11SUBV A CONCEDER'!F28</f>
        <v>0</v>
      </c>
    </row>
    <row r="32" customFormat="false" ht="13.2" hidden="false" customHeight="false" outlineLevel="0" collapsed="false">
      <c r="A32" s="0" t="str">
        <f aca="false">+MID(D32,1,2)</f>
        <v>98</v>
      </c>
      <c r="B32" s="387" t="n">
        <f aca="false">+'EP11SUBV A CONCEDER'!G29</f>
        <v>86135</v>
      </c>
      <c r="C32" s="387" t="n">
        <f aca="false">+'EP11SUBV A CONCEDER'!C29</f>
        <v>0</v>
      </c>
      <c r="D32" s="0" t="str">
        <f aca="false">CONCATENATE(MID('DATOS IDENTIFICATIVOS'!$C$10,1,2),"00")</f>
        <v>9800</v>
      </c>
      <c r="E32" s="389" t="str">
        <f aca="false">+CONCATENATE("01/01/",'DATOS IDENTIFICATIVOS'!$C$9-1)</f>
        <v>01/01/2020</v>
      </c>
      <c r="F32" s="0" t="str">
        <f aca="false">+CONCATENATE("31/12/",'DATOS IDENTIFICATIVOS'!$C$9)</f>
        <v>31/12/2021</v>
      </c>
      <c r="J32" s="387" t="n">
        <f aca="false">+C32</f>
        <v>0</v>
      </c>
      <c r="K32" s="0" t="str">
        <f aca="false">+CONCATENATE(D32,"00")</f>
        <v>980000</v>
      </c>
      <c r="L32" s="0" t="str">
        <f aca="false">+"0000030000"</f>
        <v>0000030000</v>
      </c>
      <c r="M32" s="0" t="s">
        <v>889</v>
      </c>
      <c r="N32" s="390" t="n">
        <f aca="false">+'EP11SUBV A CONCEDER'!F29</f>
        <v>0</v>
      </c>
    </row>
    <row r="33" customFormat="false" ht="13.2" hidden="false" customHeight="false" outlineLevel="0" collapsed="false">
      <c r="A33" s="0" t="str">
        <f aca="false">+MID(D33,1,2)</f>
        <v>98</v>
      </c>
      <c r="B33" s="387" t="n">
        <f aca="false">+'EP11SUBV A CONCEDER'!G30</f>
        <v>86136</v>
      </c>
      <c r="C33" s="387" t="n">
        <f aca="false">+'EP11SUBV A CONCEDER'!C30</f>
        <v>0</v>
      </c>
      <c r="D33" s="0" t="str">
        <f aca="false">CONCATENATE(MID('DATOS IDENTIFICATIVOS'!$C$10,1,2),"00")</f>
        <v>9800</v>
      </c>
      <c r="E33" s="389" t="str">
        <f aca="false">+CONCATENATE("01/01/",'DATOS IDENTIFICATIVOS'!$C$9-1)</f>
        <v>01/01/2020</v>
      </c>
      <c r="F33" s="0" t="str">
        <f aca="false">+CONCATENATE("31/12/",'DATOS IDENTIFICATIVOS'!$C$9)</f>
        <v>31/12/2021</v>
      </c>
      <c r="J33" s="387" t="n">
        <f aca="false">+C33</f>
        <v>0</v>
      </c>
      <c r="K33" s="0" t="str">
        <f aca="false">+CONCATENATE(D33,"00")</f>
        <v>980000</v>
      </c>
      <c r="L33" s="0" t="str">
        <f aca="false">+"0000030000"</f>
        <v>0000030000</v>
      </c>
      <c r="M33" s="0" t="s">
        <v>889</v>
      </c>
      <c r="N33" s="390" t="n">
        <f aca="false">+'EP11SUBV A CONCEDER'!F30</f>
        <v>0</v>
      </c>
    </row>
    <row r="34" customFormat="false" ht="13.2" hidden="false" customHeight="false" outlineLevel="0" collapsed="false">
      <c r="A34" s="0" t="str">
        <f aca="false">+MID(D34,1,2)</f>
        <v>98</v>
      </c>
      <c r="B34" s="387" t="n">
        <f aca="false">+'EP11SUBV A CONCEDER'!G31</f>
        <v>86137</v>
      </c>
      <c r="C34" s="387" t="n">
        <f aca="false">+'EP11SUBV A CONCEDER'!C31</f>
        <v>0</v>
      </c>
      <c r="D34" s="0" t="str">
        <f aca="false">CONCATENATE(MID('DATOS IDENTIFICATIVOS'!$C$10,1,2),"00")</f>
        <v>9800</v>
      </c>
      <c r="E34" s="389" t="str">
        <f aca="false">+CONCATENATE("01/01/",'DATOS IDENTIFICATIVOS'!$C$9-1)</f>
        <v>01/01/2020</v>
      </c>
      <c r="F34" s="0" t="str">
        <f aca="false">+CONCATENATE("31/12/",'DATOS IDENTIFICATIVOS'!$C$9)</f>
        <v>31/12/2021</v>
      </c>
      <c r="J34" s="387" t="n">
        <f aca="false">+C34</f>
        <v>0</v>
      </c>
      <c r="K34" s="0" t="str">
        <f aca="false">+CONCATENATE(D34,"00")</f>
        <v>980000</v>
      </c>
      <c r="L34" s="0" t="str">
        <f aca="false">+"0000030000"</f>
        <v>0000030000</v>
      </c>
      <c r="M34" s="0" t="s">
        <v>889</v>
      </c>
      <c r="N34" s="390" t="n">
        <f aca="false">+'EP11SUBV A CONCEDER'!F31</f>
        <v>0</v>
      </c>
    </row>
    <row r="35" customFormat="false" ht="13.2" hidden="false" customHeight="false" outlineLevel="0" collapsed="false">
      <c r="A35" s="0" t="str">
        <f aca="false">+MID(D35,1,2)</f>
        <v>98</v>
      </c>
      <c r="B35" s="387" t="n">
        <f aca="false">+'EP11SUBV A CONCEDER'!G32</f>
        <v>86138</v>
      </c>
      <c r="C35" s="387" t="n">
        <f aca="false">+'EP11SUBV A CONCEDER'!C32</f>
        <v>0</v>
      </c>
      <c r="D35" s="0" t="str">
        <f aca="false">CONCATENATE(MID('DATOS IDENTIFICATIVOS'!$C$10,1,2),"00")</f>
        <v>9800</v>
      </c>
      <c r="E35" s="389" t="str">
        <f aca="false">+CONCATENATE("01/01/",'DATOS IDENTIFICATIVOS'!$C$9-1)</f>
        <v>01/01/2020</v>
      </c>
      <c r="F35" s="0" t="str">
        <f aca="false">+CONCATENATE("31/12/",'DATOS IDENTIFICATIVOS'!$C$9)</f>
        <v>31/12/2021</v>
      </c>
      <c r="J35" s="387" t="n">
        <f aca="false">+C35</f>
        <v>0</v>
      </c>
      <c r="K35" s="0" t="str">
        <f aca="false">+CONCATENATE(D35,"00")</f>
        <v>980000</v>
      </c>
      <c r="L35" s="0" t="str">
        <f aca="false">+"0000030000"</f>
        <v>0000030000</v>
      </c>
      <c r="M35" s="0" t="s">
        <v>889</v>
      </c>
      <c r="N35" s="390" t="n">
        <f aca="false">+'EP11SUBV A CONCEDER'!F32</f>
        <v>0</v>
      </c>
    </row>
    <row r="36" customFormat="false" ht="13.2" hidden="false" customHeight="false" outlineLevel="0" collapsed="false">
      <c r="A36" s="0" t="str">
        <f aca="false">+MID(D36,1,2)</f>
        <v>98</v>
      </c>
      <c r="B36" s="387" t="n">
        <f aca="false">+'EP11SUBV A CONCEDER'!G33</f>
        <v>86139</v>
      </c>
      <c r="C36" s="387" t="n">
        <f aca="false">+'EP11SUBV A CONCEDER'!C33</f>
        <v>0</v>
      </c>
      <c r="D36" s="0" t="str">
        <f aca="false">CONCATENATE(MID('DATOS IDENTIFICATIVOS'!$C$10,1,2),"00")</f>
        <v>9800</v>
      </c>
      <c r="E36" s="389" t="str">
        <f aca="false">+CONCATENATE("01/01/",'DATOS IDENTIFICATIVOS'!$C$9-1)</f>
        <v>01/01/2020</v>
      </c>
      <c r="F36" s="0" t="str">
        <f aca="false">+CONCATENATE("31/12/",'DATOS IDENTIFICATIVOS'!$C$9)</f>
        <v>31/12/2021</v>
      </c>
      <c r="J36" s="387" t="n">
        <f aca="false">+C36</f>
        <v>0</v>
      </c>
      <c r="K36" s="0" t="str">
        <f aca="false">+CONCATENATE(D36,"00")</f>
        <v>980000</v>
      </c>
      <c r="L36" s="0" t="str">
        <f aca="false">+"0000030000"</f>
        <v>0000030000</v>
      </c>
      <c r="M36" s="0" t="s">
        <v>889</v>
      </c>
      <c r="N36" s="390" t="n">
        <f aca="false">+'EP11SUBV A CONCEDER'!F33</f>
        <v>0</v>
      </c>
    </row>
    <row r="37" customFormat="false" ht="13.2" hidden="false" customHeight="false" outlineLevel="0" collapsed="false">
      <c r="A37" s="0" t="str">
        <f aca="false">+MID(D37,1,2)</f>
        <v>98</v>
      </c>
      <c r="B37" s="387" t="n">
        <f aca="false">+'EP11SUBV A CONCEDER'!G34</f>
        <v>86140</v>
      </c>
      <c r="C37" s="387" t="n">
        <f aca="false">+'EP11SUBV A CONCEDER'!C34</f>
        <v>0</v>
      </c>
      <c r="D37" s="0" t="str">
        <f aca="false">CONCATENATE(MID('DATOS IDENTIFICATIVOS'!$C$10,1,2),"00")</f>
        <v>9800</v>
      </c>
      <c r="E37" s="389" t="str">
        <f aca="false">+CONCATENATE("01/01/",'DATOS IDENTIFICATIVOS'!$C$9-1)</f>
        <v>01/01/2020</v>
      </c>
      <c r="F37" s="0" t="str">
        <f aca="false">+CONCATENATE("31/12/",'DATOS IDENTIFICATIVOS'!$C$9)</f>
        <v>31/12/2021</v>
      </c>
      <c r="J37" s="387" t="n">
        <f aca="false">+C37</f>
        <v>0</v>
      </c>
      <c r="K37" s="0" t="str">
        <f aca="false">+CONCATENATE(D37,"00")</f>
        <v>980000</v>
      </c>
      <c r="L37" s="0" t="str">
        <f aca="false">+"0000030000"</f>
        <v>0000030000</v>
      </c>
      <c r="M37" s="0" t="s">
        <v>889</v>
      </c>
      <c r="N37" s="390" t="n">
        <f aca="false">+'EP11SUBV A CONCEDER'!F34</f>
        <v>0</v>
      </c>
    </row>
    <row r="38" customFormat="false" ht="13.2" hidden="false" customHeight="false" outlineLevel="0" collapsed="false">
      <c r="A38" s="0" t="str">
        <f aca="false">+MID(D38,1,2)</f>
        <v>98</v>
      </c>
      <c r="B38" s="387" t="n">
        <f aca="false">+'EP11SUBV A CONCEDER'!G35</f>
        <v>86141</v>
      </c>
      <c r="C38" s="387" t="n">
        <f aca="false">+'EP11SUBV A CONCEDER'!C35</f>
        <v>0</v>
      </c>
      <c r="D38" s="0" t="str">
        <f aca="false">CONCATENATE(MID('DATOS IDENTIFICATIVOS'!$C$10,1,2),"00")</f>
        <v>9800</v>
      </c>
      <c r="E38" s="389" t="str">
        <f aca="false">+CONCATENATE("01/01/",'DATOS IDENTIFICATIVOS'!$C$9-1)</f>
        <v>01/01/2020</v>
      </c>
      <c r="F38" s="0" t="str">
        <f aca="false">+CONCATENATE("31/12/",'DATOS IDENTIFICATIVOS'!$C$9)</f>
        <v>31/12/2021</v>
      </c>
      <c r="J38" s="387" t="n">
        <f aca="false">+C38</f>
        <v>0</v>
      </c>
      <c r="K38" s="0" t="str">
        <f aca="false">+CONCATENATE(D38,"00")</f>
        <v>980000</v>
      </c>
      <c r="L38" s="0" t="str">
        <f aca="false">+"0000030000"</f>
        <v>0000030000</v>
      </c>
      <c r="M38" s="0" t="s">
        <v>889</v>
      </c>
      <c r="N38" s="390" t="n">
        <f aca="false">+'EP11SUBV A CONCEDER'!F35</f>
        <v>0</v>
      </c>
    </row>
    <row r="39" customFormat="false" ht="13.2" hidden="false" customHeight="false" outlineLevel="0" collapsed="false">
      <c r="A39" s="0" t="str">
        <f aca="false">+MID(D39,1,2)</f>
        <v>98</v>
      </c>
      <c r="B39" s="387" t="n">
        <f aca="false">+'EP11SUBV A CONCEDER'!G36</f>
        <v>86142</v>
      </c>
      <c r="C39" s="387" t="n">
        <f aca="false">+'EP11SUBV A CONCEDER'!C36</f>
        <v>0</v>
      </c>
      <c r="D39" s="0" t="str">
        <f aca="false">CONCATENATE(MID('DATOS IDENTIFICATIVOS'!$C$10,1,2),"00")</f>
        <v>9800</v>
      </c>
      <c r="E39" s="389" t="str">
        <f aca="false">+CONCATENATE("01/01/",'DATOS IDENTIFICATIVOS'!$C$9-1)</f>
        <v>01/01/2020</v>
      </c>
      <c r="F39" s="0" t="str">
        <f aca="false">+CONCATENATE("31/12/",'DATOS IDENTIFICATIVOS'!$C$9)</f>
        <v>31/12/2021</v>
      </c>
      <c r="J39" s="387" t="n">
        <f aca="false">+C39</f>
        <v>0</v>
      </c>
      <c r="K39" s="0" t="str">
        <f aca="false">+CONCATENATE(D39,"00")</f>
        <v>980000</v>
      </c>
      <c r="L39" s="0" t="str">
        <f aca="false">+"0000030000"</f>
        <v>0000030000</v>
      </c>
      <c r="M39" s="0" t="s">
        <v>889</v>
      </c>
      <c r="N39" s="390" t="n">
        <f aca="false">+'EP11SUBV A CONCEDER'!F36</f>
        <v>0</v>
      </c>
    </row>
    <row r="40" customFormat="false" ht="13.2" hidden="false" customHeight="false" outlineLevel="0" collapsed="false">
      <c r="A40" s="0" t="str">
        <f aca="false">+MID(D40,1,2)</f>
        <v>98</v>
      </c>
      <c r="B40" s="387" t="n">
        <f aca="false">+'EP11SUBV A CONCEDER'!G37</f>
        <v>86143</v>
      </c>
      <c r="C40" s="387" t="n">
        <f aca="false">+'EP11SUBV A CONCEDER'!C37</f>
        <v>0</v>
      </c>
      <c r="D40" s="0" t="str">
        <f aca="false">CONCATENATE(MID('DATOS IDENTIFICATIVOS'!$C$10,1,2),"00")</f>
        <v>9800</v>
      </c>
      <c r="E40" s="389" t="str">
        <f aca="false">+CONCATENATE("01/01/",'DATOS IDENTIFICATIVOS'!$C$9-1)</f>
        <v>01/01/2020</v>
      </c>
      <c r="F40" s="0" t="str">
        <f aca="false">+CONCATENATE("31/12/",'DATOS IDENTIFICATIVOS'!$C$9)</f>
        <v>31/12/2021</v>
      </c>
      <c r="J40" s="387" t="n">
        <f aca="false">+C40</f>
        <v>0</v>
      </c>
      <c r="K40" s="0" t="str">
        <f aca="false">+CONCATENATE(D40,"00")</f>
        <v>980000</v>
      </c>
      <c r="L40" s="0" t="str">
        <f aca="false">+"0000030000"</f>
        <v>0000030000</v>
      </c>
      <c r="M40" s="0" t="s">
        <v>889</v>
      </c>
      <c r="N40" s="390" t="n">
        <f aca="false">+'EP11SUBV A CONCEDER'!F37</f>
        <v>0</v>
      </c>
    </row>
    <row r="41" customFormat="false" ht="13.2" hidden="false" customHeight="false" outlineLevel="0" collapsed="false">
      <c r="A41" s="0" t="str">
        <f aca="false">+MID(D41,1,2)</f>
        <v>98</v>
      </c>
      <c r="B41" s="387" t="n">
        <f aca="false">+'EP11SUBV A CONCEDER'!G38</f>
        <v>86144</v>
      </c>
      <c r="C41" s="387" t="n">
        <f aca="false">+'EP11SUBV A CONCEDER'!C38</f>
        <v>0</v>
      </c>
      <c r="D41" s="0" t="str">
        <f aca="false">CONCATENATE(MID('DATOS IDENTIFICATIVOS'!$C$10,1,2),"00")</f>
        <v>9800</v>
      </c>
      <c r="E41" s="389" t="str">
        <f aca="false">+CONCATENATE("01/01/",'DATOS IDENTIFICATIVOS'!$C$9-1)</f>
        <v>01/01/2020</v>
      </c>
      <c r="F41" s="0" t="str">
        <f aca="false">+CONCATENATE("31/12/",'DATOS IDENTIFICATIVOS'!$C$9)</f>
        <v>31/12/2021</v>
      </c>
      <c r="J41" s="387" t="n">
        <f aca="false">+C41</f>
        <v>0</v>
      </c>
      <c r="K41" s="0" t="str">
        <f aca="false">+CONCATENATE(D41,"00")</f>
        <v>980000</v>
      </c>
      <c r="L41" s="0" t="str">
        <f aca="false">+"0000030000"</f>
        <v>0000030000</v>
      </c>
      <c r="M41" s="0" t="s">
        <v>889</v>
      </c>
      <c r="N41" s="390" t="n">
        <f aca="false">+'EP11SUBV A CONCEDER'!F38</f>
        <v>0</v>
      </c>
    </row>
    <row r="42" customFormat="false" ht="13.2" hidden="false" customHeight="false" outlineLevel="0" collapsed="false">
      <c r="A42" s="0" t="str">
        <f aca="false">+MID(D42,1,2)</f>
        <v>98</v>
      </c>
      <c r="B42" s="387" t="n">
        <f aca="false">+'EP11SUBV A CONCEDER'!G39</f>
        <v>86145</v>
      </c>
      <c r="C42" s="387" t="n">
        <f aca="false">+'EP11SUBV A CONCEDER'!C39</f>
        <v>0</v>
      </c>
      <c r="D42" s="0" t="str">
        <f aca="false">CONCATENATE(MID('DATOS IDENTIFICATIVOS'!$C$10,1,2),"00")</f>
        <v>9800</v>
      </c>
      <c r="E42" s="389" t="str">
        <f aca="false">+CONCATENATE("01/01/",'DATOS IDENTIFICATIVOS'!$C$9-1)</f>
        <v>01/01/2020</v>
      </c>
      <c r="F42" s="0" t="str">
        <f aca="false">+CONCATENATE("31/12/",'DATOS IDENTIFICATIVOS'!$C$9)</f>
        <v>31/12/2021</v>
      </c>
      <c r="J42" s="387" t="n">
        <f aca="false">+C42</f>
        <v>0</v>
      </c>
      <c r="K42" s="0" t="str">
        <f aca="false">+CONCATENATE(D42,"00")</f>
        <v>980000</v>
      </c>
      <c r="L42" s="0" t="str">
        <f aca="false">+"0000030000"</f>
        <v>0000030000</v>
      </c>
      <c r="M42" s="0" t="s">
        <v>889</v>
      </c>
      <c r="N42" s="390" t="n">
        <f aca="false">+'EP11SUBV A CONCEDER'!F39</f>
        <v>0</v>
      </c>
    </row>
    <row r="43" customFormat="false" ht="13.2" hidden="false" customHeight="false" outlineLevel="0" collapsed="false">
      <c r="A43" s="0" t="str">
        <f aca="false">+MID(D43,1,2)</f>
        <v>98</v>
      </c>
      <c r="B43" s="387" t="n">
        <f aca="false">+'EP11SUBV A CONCEDER'!G40</f>
        <v>86146</v>
      </c>
      <c r="C43" s="387" t="n">
        <f aca="false">+'EP11SUBV A CONCEDER'!C40</f>
        <v>0</v>
      </c>
      <c r="D43" s="0" t="str">
        <f aca="false">CONCATENATE(MID('DATOS IDENTIFICATIVOS'!$C$10,1,2),"00")</f>
        <v>9800</v>
      </c>
      <c r="E43" s="389" t="str">
        <f aca="false">+CONCATENATE("01/01/",'DATOS IDENTIFICATIVOS'!$C$9-1)</f>
        <v>01/01/2020</v>
      </c>
      <c r="F43" s="0" t="str">
        <f aca="false">+CONCATENATE("31/12/",'DATOS IDENTIFICATIVOS'!$C$9)</f>
        <v>31/12/2021</v>
      </c>
      <c r="J43" s="387" t="n">
        <f aca="false">+C43</f>
        <v>0</v>
      </c>
      <c r="K43" s="0" t="str">
        <f aca="false">+CONCATENATE(D43,"00")</f>
        <v>980000</v>
      </c>
      <c r="L43" s="0" t="str">
        <f aca="false">+"0000030000"</f>
        <v>0000030000</v>
      </c>
      <c r="M43" s="0" t="s">
        <v>889</v>
      </c>
      <c r="N43" s="390" t="n">
        <f aca="false">+'EP11SUBV A CONCEDER'!F40</f>
        <v>0</v>
      </c>
    </row>
    <row r="44" customFormat="false" ht="13.2" hidden="false" customHeight="false" outlineLevel="0" collapsed="false">
      <c r="A44" s="0" t="str">
        <f aca="false">+MID(D44,1,2)</f>
        <v>98</v>
      </c>
      <c r="B44" s="387" t="n">
        <f aca="false">+'EP11SUBV A CONCEDER'!G41</f>
        <v>86147</v>
      </c>
      <c r="C44" s="387" t="n">
        <f aca="false">+'EP11SUBV A CONCEDER'!C41</f>
        <v>0</v>
      </c>
      <c r="D44" s="0" t="str">
        <f aca="false">CONCATENATE(MID('DATOS IDENTIFICATIVOS'!$C$10,1,2),"00")</f>
        <v>9800</v>
      </c>
      <c r="E44" s="389" t="str">
        <f aca="false">+CONCATENATE("01/01/",'DATOS IDENTIFICATIVOS'!$C$9-1)</f>
        <v>01/01/2020</v>
      </c>
      <c r="F44" s="0" t="str">
        <f aca="false">+CONCATENATE("31/12/",'DATOS IDENTIFICATIVOS'!$C$9)</f>
        <v>31/12/2021</v>
      </c>
      <c r="J44" s="387" t="n">
        <f aca="false">+C44</f>
        <v>0</v>
      </c>
      <c r="K44" s="0" t="str">
        <f aca="false">+CONCATENATE(D44,"00")</f>
        <v>980000</v>
      </c>
      <c r="L44" s="0" t="str">
        <f aca="false">+"0000030000"</f>
        <v>0000030000</v>
      </c>
      <c r="M44" s="0" t="s">
        <v>889</v>
      </c>
      <c r="N44" s="390" t="n">
        <f aca="false">+'EP11SUBV A CONCEDER'!F41</f>
        <v>0</v>
      </c>
    </row>
    <row r="45" customFormat="false" ht="13.2" hidden="false" customHeight="false" outlineLevel="0" collapsed="false">
      <c r="A45" s="0" t="str">
        <f aca="false">+MID(D45,1,2)</f>
        <v>98</v>
      </c>
      <c r="B45" s="387" t="n">
        <f aca="false">+'EP11SUBV A CONCEDER'!G42</f>
        <v>86148</v>
      </c>
      <c r="C45" s="387" t="n">
        <f aca="false">+'EP11SUBV A CONCEDER'!C42</f>
        <v>0</v>
      </c>
      <c r="D45" s="0" t="str">
        <f aca="false">CONCATENATE(MID('DATOS IDENTIFICATIVOS'!$C$10,1,2),"00")</f>
        <v>9800</v>
      </c>
      <c r="E45" s="389" t="str">
        <f aca="false">+CONCATENATE("01/01/",'DATOS IDENTIFICATIVOS'!$C$9-1)</f>
        <v>01/01/2020</v>
      </c>
      <c r="F45" s="0" t="str">
        <f aca="false">+CONCATENATE("31/12/",'DATOS IDENTIFICATIVOS'!$C$9)</f>
        <v>31/12/2021</v>
      </c>
      <c r="J45" s="387" t="n">
        <f aca="false">+C45</f>
        <v>0</v>
      </c>
      <c r="K45" s="0" t="str">
        <f aca="false">+CONCATENATE(D45,"00")</f>
        <v>980000</v>
      </c>
      <c r="L45" s="0" t="str">
        <f aca="false">+"0000030000"</f>
        <v>0000030000</v>
      </c>
      <c r="M45" s="0" t="s">
        <v>889</v>
      </c>
      <c r="N45" s="390" t="n">
        <f aca="false">+'EP11SUBV A CONCEDER'!F42</f>
        <v>0</v>
      </c>
    </row>
    <row r="46" customFormat="false" ht="13.2" hidden="false" customHeight="false" outlineLevel="0" collapsed="false">
      <c r="A46" s="0" t="str">
        <f aca="false">+MID(D46,1,2)</f>
        <v>98</v>
      </c>
      <c r="B46" s="387" t="n">
        <f aca="false">+'EP11SUBV A CONCEDER'!G43</f>
        <v>86149</v>
      </c>
      <c r="C46" s="387" t="n">
        <f aca="false">+'EP11SUBV A CONCEDER'!C43</f>
        <v>0</v>
      </c>
      <c r="D46" s="0" t="str">
        <f aca="false">CONCATENATE(MID('DATOS IDENTIFICATIVOS'!$C$10,1,2),"00")</f>
        <v>9800</v>
      </c>
      <c r="E46" s="389" t="str">
        <f aca="false">+CONCATENATE("01/01/",'DATOS IDENTIFICATIVOS'!$C$9-1)</f>
        <v>01/01/2020</v>
      </c>
      <c r="F46" s="0" t="str">
        <f aca="false">+CONCATENATE("31/12/",'DATOS IDENTIFICATIVOS'!$C$9)</f>
        <v>31/12/2021</v>
      </c>
      <c r="J46" s="387" t="n">
        <f aca="false">+C46</f>
        <v>0</v>
      </c>
      <c r="K46" s="0" t="str">
        <f aca="false">+CONCATENATE(D46,"00")</f>
        <v>980000</v>
      </c>
      <c r="L46" s="0" t="str">
        <f aca="false">+"0000030000"</f>
        <v>0000030000</v>
      </c>
      <c r="M46" s="0" t="s">
        <v>889</v>
      </c>
      <c r="N46" s="390" t="n">
        <f aca="false">+'EP11SUBV A CONCEDER'!F43</f>
        <v>0</v>
      </c>
    </row>
    <row r="47" customFormat="false" ht="13.2" hidden="false" customHeight="false" outlineLevel="0" collapsed="false">
      <c r="A47" s="0" t="str">
        <f aca="false">+MID(D47,1,2)</f>
        <v>98</v>
      </c>
      <c r="B47" s="387" t="n">
        <f aca="false">+'EP11SUBV A CONCEDER'!G44</f>
        <v>86150</v>
      </c>
      <c r="C47" s="387" t="n">
        <f aca="false">+'EP11SUBV A CONCEDER'!C44</f>
        <v>0</v>
      </c>
      <c r="D47" s="0" t="str">
        <f aca="false">CONCATENATE(MID('DATOS IDENTIFICATIVOS'!$C$10,1,2),"00")</f>
        <v>9800</v>
      </c>
      <c r="E47" s="389" t="str">
        <f aca="false">+CONCATENATE("01/01/",'DATOS IDENTIFICATIVOS'!$C$9-1)</f>
        <v>01/01/2020</v>
      </c>
      <c r="F47" s="0" t="str">
        <f aca="false">+CONCATENATE("31/12/",'DATOS IDENTIFICATIVOS'!$C$9)</f>
        <v>31/12/2021</v>
      </c>
      <c r="J47" s="387" t="n">
        <f aca="false">+C47</f>
        <v>0</v>
      </c>
      <c r="K47" s="0" t="str">
        <f aca="false">+CONCATENATE(D47,"00")</f>
        <v>980000</v>
      </c>
      <c r="L47" s="0" t="str">
        <f aca="false">+"0000030000"</f>
        <v>0000030000</v>
      </c>
      <c r="M47" s="0" t="s">
        <v>889</v>
      </c>
      <c r="N47" s="390" t="n">
        <f aca="false">+'EP11SUBV A CONCEDER'!F44</f>
        <v>0</v>
      </c>
    </row>
    <row r="48" customFormat="false" ht="13.2" hidden="false" customHeight="false" outlineLevel="0" collapsed="false">
      <c r="A48" s="0" t="str">
        <f aca="false">+MID(D48,1,2)</f>
        <v>98</v>
      </c>
      <c r="B48" s="387" t="n">
        <f aca="false">+'EP11SUBV A CONCEDER'!G45</f>
        <v>86151</v>
      </c>
      <c r="C48" s="387" t="n">
        <f aca="false">+'EP11SUBV A CONCEDER'!C45</f>
        <v>0</v>
      </c>
      <c r="D48" s="0" t="str">
        <f aca="false">CONCATENATE(MID('DATOS IDENTIFICATIVOS'!$C$10,1,2),"00")</f>
        <v>9800</v>
      </c>
      <c r="E48" s="389" t="str">
        <f aca="false">+CONCATENATE("01/01/",'DATOS IDENTIFICATIVOS'!$C$9-1)</f>
        <v>01/01/2020</v>
      </c>
      <c r="F48" s="0" t="str">
        <f aca="false">+CONCATENATE("31/12/",'DATOS IDENTIFICATIVOS'!$C$9)</f>
        <v>31/12/2021</v>
      </c>
      <c r="J48" s="387" t="n">
        <f aca="false">+C48</f>
        <v>0</v>
      </c>
      <c r="K48" s="0" t="str">
        <f aca="false">+CONCATENATE(D48,"00")</f>
        <v>980000</v>
      </c>
      <c r="L48" s="0" t="str">
        <f aca="false">+"0000030000"</f>
        <v>0000030000</v>
      </c>
      <c r="M48" s="0" t="s">
        <v>889</v>
      </c>
      <c r="N48" s="390" t="n">
        <f aca="false">+'EP11SUBV A CONCEDER'!F45</f>
        <v>0</v>
      </c>
    </row>
    <row r="49" customFormat="false" ht="13.2" hidden="false" customHeight="false" outlineLevel="0" collapsed="false">
      <c r="A49" s="0" t="str">
        <f aca="false">+MID(D49,1,2)</f>
        <v>98</v>
      </c>
      <c r="B49" s="387" t="n">
        <f aca="false">+'EP11SUBV A CONCEDER'!G46</f>
        <v>86152</v>
      </c>
      <c r="C49" s="387" t="n">
        <f aca="false">+'EP11SUBV A CONCEDER'!C46</f>
        <v>0</v>
      </c>
      <c r="D49" s="0" t="str">
        <f aca="false">CONCATENATE(MID('DATOS IDENTIFICATIVOS'!$C$10,1,2),"00")</f>
        <v>9800</v>
      </c>
      <c r="E49" s="389" t="str">
        <f aca="false">+CONCATENATE("01/01/",'DATOS IDENTIFICATIVOS'!$C$9-1)</f>
        <v>01/01/2020</v>
      </c>
      <c r="F49" s="0" t="str">
        <f aca="false">+CONCATENATE("31/12/",'DATOS IDENTIFICATIVOS'!$C$9)</f>
        <v>31/12/2021</v>
      </c>
      <c r="J49" s="387" t="n">
        <f aca="false">+C49</f>
        <v>0</v>
      </c>
      <c r="K49" s="0" t="str">
        <f aca="false">+CONCATENATE(D49,"00")</f>
        <v>980000</v>
      </c>
      <c r="L49" s="0" t="str">
        <f aca="false">+"0000030000"</f>
        <v>0000030000</v>
      </c>
      <c r="M49" s="0" t="s">
        <v>889</v>
      </c>
      <c r="N49" s="390" t="n">
        <f aca="false">+'EP11SUBV A CONCEDER'!F46</f>
        <v>0</v>
      </c>
    </row>
    <row r="50" customFormat="false" ht="13.2" hidden="false" customHeight="false" outlineLevel="0" collapsed="false">
      <c r="A50" s="0" t="str">
        <f aca="false">+MID(D50,1,2)</f>
        <v>98</v>
      </c>
      <c r="B50" s="387" t="n">
        <f aca="false">+'EP11SUBV A CONCEDER'!G47</f>
        <v>86153</v>
      </c>
      <c r="C50" s="387" t="n">
        <f aca="false">+'EP11SUBV A CONCEDER'!C47</f>
        <v>0</v>
      </c>
      <c r="D50" s="0" t="str">
        <f aca="false">CONCATENATE(MID('DATOS IDENTIFICATIVOS'!$C$10,1,2),"00")</f>
        <v>9800</v>
      </c>
      <c r="E50" s="389" t="str">
        <f aca="false">+CONCATENATE("01/01/",'DATOS IDENTIFICATIVOS'!$C$9-1)</f>
        <v>01/01/2020</v>
      </c>
      <c r="F50" s="0" t="str">
        <f aca="false">+CONCATENATE("31/12/",'DATOS IDENTIFICATIVOS'!$C$9)</f>
        <v>31/12/2021</v>
      </c>
      <c r="J50" s="387" t="n">
        <f aca="false">+C50</f>
        <v>0</v>
      </c>
      <c r="K50" s="0" t="str">
        <f aca="false">+CONCATENATE(D50,"00")</f>
        <v>980000</v>
      </c>
      <c r="L50" s="0" t="str">
        <f aca="false">+"0000030000"</f>
        <v>0000030000</v>
      </c>
      <c r="M50" s="0" t="s">
        <v>889</v>
      </c>
      <c r="N50" s="390" t="n">
        <f aca="false">+'EP11SUBV A CONCEDER'!F47</f>
        <v>0</v>
      </c>
    </row>
    <row r="51" customFormat="false" ht="13.2" hidden="false" customHeight="false" outlineLevel="0" collapsed="false">
      <c r="A51" s="0" t="str">
        <f aca="false">+MID(D51,1,2)</f>
        <v>98</v>
      </c>
      <c r="B51" s="387" t="n">
        <f aca="false">+'EP11SUBV A CONCEDER'!G48</f>
        <v>86154</v>
      </c>
      <c r="C51" s="387" t="n">
        <f aca="false">+'EP11SUBV A CONCEDER'!C48</f>
        <v>0</v>
      </c>
      <c r="D51" s="0" t="str">
        <f aca="false">CONCATENATE(MID('DATOS IDENTIFICATIVOS'!$C$10,1,2),"00")</f>
        <v>9800</v>
      </c>
      <c r="E51" s="389" t="str">
        <f aca="false">+CONCATENATE("01/01/",'DATOS IDENTIFICATIVOS'!$C$9-1)</f>
        <v>01/01/2020</v>
      </c>
      <c r="F51" s="0" t="str">
        <f aca="false">+CONCATENATE("31/12/",'DATOS IDENTIFICATIVOS'!$C$9)</f>
        <v>31/12/2021</v>
      </c>
      <c r="J51" s="387" t="n">
        <f aca="false">+C51</f>
        <v>0</v>
      </c>
      <c r="K51" s="0" t="str">
        <f aca="false">+CONCATENATE(D51,"00")</f>
        <v>980000</v>
      </c>
      <c r="L51" s="0" t="str">
        <f aca="false">+"0000030000"</f>
        <v>0000030000</v>
      </c>
      <c r="M51" s="0" t="s">
        <v>889</v>
      </c>
      <c r="N51" s="390" t="n">
        <f aca="false">+'EP11SUBV A CONCEDER'!F48</f>
        <v>0</v>
      </c>
    </row>
    <row r="52" customFormat="false" ht="13.2" hidden="false" customHeight="false" outlineLevel="0" collapsed="false">
      <c r="A52" s="0" t="str">
        <f aca="false">+MID(D52,1,2)</f>
        <v>98</v>
      </c>
      <c r="B52" s="387" t="n">
        <f aca="false">+'EP11SUBV A CONCEDER'!G49</f>
        <v>86155</v>
      </c>
      <c r="C52" s="387" t="n">
        <f aca="false">+'EP11SUBV A CONCEDER'!C49</f>
        <v>0</v>
      </c>
      <c r="D52" s="0" t="str">
        <f aca="false">CONCATENATE(MID('DATOS IDENTIFICATIVOS'!$C$10,1,2),"00")</f>
        <v>9800</v>
      </c>
      <c r="E52" s="389" t="str">
        <f aca="false">+CONCATENATE("01/01/",'DATOS IDENTIFICATIVOS'!$C$9-1)</f>
        <v>01/01/2020</v>
      </c>
      <c r="F52" s="0" t="str">
        <f aca="false">+CONCATENATE("31/12/",'DATOS IDENTIFICATIVOS'!$C$9)</f>
        <v>31/12/2021</v>
      </c>
      <c r="J52" s="387" t="n">
        <f aca="false">+C52</f>
        <v>0</v>
      </c>
      <c r="K52" s="0" t="str">
        <f aca="false">+CONCATENATE(D52,"00")</f>
        <v>980000</v>
      </c>
      <c r="L52" s="0" t="str">
        <f aca="false">+"0000030000"</f>
        <v>0000030000</v>
      </c>
      <c r="M52" s="0" t="s">
        <v>889</v>
      </c>
      <c r="N52" s="390" t="n">
        <f aca="false">+'EP11SUBV A CONCEDER'!F49</f>
        <v>0</v>
      </c>
    </row>
    <row r="53" customFormat="false" ht="13.2" hidden="false" customHeight="false" outlineLevel="0" collapsed="false">
      <c r="A53" s="0" t="str">
        <f aca="false">+MID(D53,1,2)</f>
        <v>98</v>
      </c>
      <c r="B53" s="387" t="n">
        <f aca="false">+'EP11SUBV A CONCEDER'!G50</f>
        <v>86156</v>
      </c>
      <c r="C53" s="387" t="n">
        <f aca="false">+'EP11SUBV A CONCEDER'!C50</f>
        <v>0</v>
      </c>
      <c r="D53" s="0" t="str">
        <f aca="false">CONCATENATE(MID('DATOS IDENTIFICATIVOS'!$C$10,1,2),"00")</f>
        <v>9800</v>
      </c>
      <c r="E53" s="389" t="str">
        <f aca="false">+CONCATENATE("01/01/",'DATOS IDENTIFICATIVOS'!$C$9-1)</f>
        <v>01/01/2020</v>
      </c>
      <c r="F53" s="0" t="str">
        <f aca="false">+CONCATENATE("31/12/",'DATOS IDENTIFICATIVOS'!$C$9)</f>
        <v>31/12/2021</v>
      </c>
      <c r="J53" s="387" t="n">
        <f aca="false">+C53</f>
        <v>0</v>
      </c>
      <c r="K53" s="0" t="str">
        <f aca="false">+CONCATENATE(D53,"00")</f>
        <v>980000</v>
      </c>
      <c r="L53" s="0" t="str">
        <f aca="false">+"0000030000"</f>
        <v>0000030000</v>
      </c>
      <c r="M53" s="0" t="s">
        <v>889</v>
      </c>
      <c r="N53" s="390" t="n">
        <f aca="false">+'EP11SUBV A CONCEDER'!F50</f>
        <v>0</v>
      </c>
    </row>
    <row r="54" customFormat="false" ht="13.2" hidden="false" customHeight="false" outlineLevel="0" collapsed="false">
      <c r="A54" s="0" t="str">
        <f aca="false">+MID(D54,1,2)</f>
        <v>98</v>
      </c>
      <c r="B54" s="387" t="n">
        <f aca="false">+'EP11SUBV A CONCEDER'!G51</f>
        <v>86157</v>
      </c>
      <c r="C54" s="387" t="n">
        <f aca="false">+'EP11SUBV A CONCEDER'!C51</f>
        <v>0</v>
      </c>
      <c r="D54" s="0" t="str">
        <f aca="false">CONCATENATE(MID('DATOS IDENTIFICATIVOS'!$C$10,1,2),"00")</f>
        <v>9800</v>
      </c>
      <c r="E54" s="389" t="str">
        <f aca="false">+CONCATENATE("01/01/",'DATOS IDENTIFICATIVOS'!$C$9-1)</f>
        <v>01/01/2020</v>
      </c>
      <c r="F54" s="0" t="str">
        <f aca="false">+CONCATENATE("31/12/",'DATOS IDENTIFICATIVOS'!$C$9)</f>
        <v>31/12/2021</v>
      </c>
      <c r="J54" s="387" t="n">
        <f aca="false">+C54</f>
        <v>0</v>
      </c>
      <c r="K54" s="0" t="str">
        <f aca="false">+CONCATENATE(D54,"00")</f>
        <v>980000</v>
      </c>
      <c r="L54" s="0" t="str">
        <f aca="false">+"0000030000"</f>
        <v>0000030000</v>
      </c>
      <c r="M54" s="0" t="s">
        <v>889</v>
      </c>
      <c r="N54" s="390" t="n">
        <f aca="false">+'EP11SUBV A CONCEDER'!F51</f>
        <v>0</v>
      </c>
    </row>
    <row r="55" customFormat="false" ht="13.2" hidden="false" customHeight="false" outlineLevel="0" collapsed="false">
      <c r="A55" s="0" t="str">
        <f aca="false">+MID(D55,1,2)</f>
        <v>98</v>
      </c>
      <c r="B55" s="387" t="n">
        <f aca="false">+'EP11SUBV A CONCEDER'!G52</f>
        <v>86158</v>
      </c>
      <c r="C55" s="387" t="n">
        <f aca="false">+'EP11SUBV A CONCEDER'!C52</f>
        <v>0</v>
      </c>
      <c r="D55" s="0" t="str">
        <f aca="false">CONCATENATE(MID('DATOS IDENTIFICATIVOS'!$C$10,1,2),"00")</f>
        <v>9800</v>
      </c>
      <c r="E55" s="389" t="str">
        <f aca="false">+CONCATENATE("01/01/",'DATOS IDENTIFICATIVOS'!$C$9-1)</f>
        <v>01/01/2020</v>
      </c>
      <c r="F55" s="0" t="str">
        <f aca="false">+CONCATENATE("31/12/",'DATOS IDENTIFICATIVOS'!$C$9)</f>
        <v>31/12/2021</v>
      </c>
      <c r="J55" s="387" t="n">
        <f aca="false">+C55</f>
        <v>0</v>
      </c>
      <c r="K55" s="0" t="str">
        <f aca="false">+CONCATENATE(D55,"00")</f>
        <v>980000</v>
      </c>
      <c r="L55" s="0" t="str">
        <f aca="false">+"0000030000"</f>
        <v>0000030000</v>
      </c>
      <c r="M55" s="0" t="s">
        <v>889</v>
      </c>
      <c r="N55" s="390" t="n">
        <f aca="false">+'EP11SUBV A CONCEDER'!F52</f>
        <v>0</v>
      </c>
    </row>
    <row r="56" customFormat="false" ht="13.2" hidden="false" customHeight="false" outlineLevel="0" collapsed="false">
      <c r="A56" s="0" t="str">
        <f aca="false">+MID(D56,1,2)</f>
        <v>98</v>
      </c>
      <c r="B56" s="387" t="n">
        <f aca="false">+'EP11SUBV A CONCEDER'!G53</f>
        <v>86159</v>
      </c>
      <c r="C56" s="387" t="n">
        <f aca="false">+'EP11SUBV A CONCEDER'!C53</f>
        <v>0</v>
      </c>
      <c r="D56" s="0" t="str">
        <f aca="false">CONCATENATE(MID('DATOS IDENTIFICATIVOS'!$C$10,1,2),"00")</f>
        <v>9800</v>
      </c>
      <c r="E56" s="389" t="str">
        <f aca="false">+CONCATENATE("01/01/",'DATOS IDENTIFICATIVOS'!$C$9-1)</f>
        <v>01/01/2020</v>
      </c>
      <c r="F56" s="0" t="str">
        <f aca="false">+CONCATENATE("31/12/",'DATOS IDENTIFICATIVOS'!$C$9)</f>
        <v>31/12/2021</v>
      </c>
      <c r="J56" s="387" t="n">
        <f aca="false">+C56</f>
        <v>0</v>
      </c>
      <c r="K56" s="0" t="str">
        <f aca="false">+CONCATENATE(D56,"00")</f>
        <v>980000</v>
      </c>
      <c r="L56" s="0" t="str">
        <f aca="false">+"0000030000"</f>
        <v>0000030000</v>
      </c>
      <c r="M56" s="0" t="s">
        <v>889</v>
      </c>
      <c r="N56" s="390" t="n">
        <f aca="false">+'EP11SUBV A CONCEDER'!F53</f>
        <v>0</v>
      </c>
    </row>
    <row r="57" customFormat="false" ht="13.2" hidden="false" customHeight="false" outlineLevel="0" collapsed="false">
      <c r="A57" s="0" t="str">
        <f aca="false">+MID(D57,1,2)</f>
        <v>98</v>
      </c>
      <c r="B57" s="387" t="n">
        <f aca="false">+'EP11SUBV A CONCEDER'!G54</f>
        <v>86160</v>
      </c>
      <c r="C57" s="387" t="n">
        <f aca="false">+'EP11SUBV A CONCEDER'!C54</f>
        <v>0</v>
      </c>
      <c r="D57" s="0" t="str">
        <f aca="false">CONCATENATE(MID('DATOS IDENTIFICATIVOS'!$C$10,1,2),"00")</f>
        <v>9800</v>
      </c>
      <c r="E57" s="389" t="str">
        <f aca="false">+CONCATENATE("01/01/",'DATOS IDENTIFICATIVOS'!$C$9-1)</f>
        <v>01/01/2020</v>
      </c>
      <c r="F57" s="0" t="str">
        <f aca="false">+CONCATENATE("31/12/",'DATOS IDENTIFICATIVOS'!$C$9)</f>
        <v>31/12/2021</v>
      </c>
      <c r="J57" s="387" t="n">
        <f aca="false">+C57</f>
        <v>0</v>
      </c>
      <c r="K57" s="0" t="str">
        <f aca="false">+CONCATENATE(D57,"00")</f>
        <v>980000</v>
      </c>
      <c r="L57" s="0" t="str">
        <f aca="false">+"0000030000"</f>
        <v>0000030000</v>
      </c>
      <c r="M57" s="0" t="s">
        <v>889</v>
      </c>
      <c r="N57" s="390" t="n">
        <f aca="false">+'EP11SUBV A CONCEDER'!F54</f>
        <v>0</v>
      </c>
    </row>
    <row r="58" customFormat="false" ht="13.2" hidden="false" customHeight="false" outlineLevel="0" collapsed="false">
      <c r="A58" s="0" t="str">
        <f aca="false">+MID(D58,1,2)</f>
        <v>98</v>
      </c>
      <c r="B58" s="387" t="n">
        <f aca="false">+'EP11SUBV A CONCEDER'!G55</f>
        <v>86161</v>
      </c>
      <c r="C58" s="387" t="n">
        <f aca="false">+'EP11SUBV A CONCEDER'!C55</f>
        <v>0</v>
      </c>
      <c r="D58" s="0" t="str">
        <f aca="false">CONCATENATE(MID('DATOS IDENTIFICATIVOS'!$C$10,1,2),"00")</f>
        <v>9800</v>
      </c>
      <c r="E58" s="389" t="str">
        <f aca="false">+CONCATENATE("01/01/",'DATOS IDENTIFICATIVOS'!$C$9-1)</f>
        <v>01/01/2020</v>
      </c>
      <c r="F58" s="0" t="str">
        <f aca="false">+CONCATENATE("31/12/",'DATOS IDENTIFICATIVOS'!$C$9)</f>
        <v>31/12/2021</v>
      </c>
      <c r="J58" s="387" t="n">
        <f aca="false">+C58</f>
        <v>0</v>
      </c>
      <c r="K58" s="0" t="str">
        <f aca="false">+CONCATENATE(D58,"00")</f>
        <v>980000</v>
      </c>
      <c r="L58" s="0" t="str">
        <f aca="false">+"0000030000"</f>
        <v>0000030000</v>
      </c>
      <c r="M58" s="0" t="s">
        <v>889</v>
      </c>
      <c r="N58" s="390" t="n">
        <f aca="false">+'EP11SUBV A CONCEDER'!F55</f>
        <v>0</v>
      </c>
    </row>
    <row r="59" customFormat="false" ht="13.2" hidden="false" customHeight="false" outlineLevel="0" collapsed="false">
      <c r="A59" s="0" t="str">
        <f aca="false">+MID(D59,1,2)</f>
        <v>98</v>
      </c>
      <c r="B59" s="387" t="n">
        <f aca="false">+'EP11SUBV A CONCEDER'!G56</f>
        <v>86162</v>
      </c>
      <c r="C59" s="387" t="n">
        <f aca="false">+'EP11SUBV A CONCEDER'!C56</f>
        <v>0</v>
      </c>
      <c r="D59" s="0" t="str">
        <f aca="false">CONCATENATE(MID('DATOS IDENTIFICATIVOS'!$C$10,1,2),"00")</f>
        <v>9800</v>
      </c>
      <c r="E59" s="389" t="str">
        <f aca="false">+CONCATENATE("01/01/",'DATOS IDENTIFICATIVOS'!$C$9-1)</f>
        <v>01/01/2020</v>
      </c>
      <c r="F59" s="0" t="str">
        <f aca="false">+CONCATENATE("31/12/",'DATOS IDENTIFICATIVOS'!$C$9)</f>
        <v>31/12/2021</v>
      </c>
      <c r="J59" s="387" t="n">
        <f aca="false">+C59</f>
        <v>0</v>
      </c>
      <c r="K59" s="0" t="str">
        <f aca="false">+CONCATENATE(D59,"00")</f>
        <v>980000</v>
      </c>
      <c r="L59" s="0" t="str">
        <f aca="false">+"0000030000"</f>
        <v>0000030000</v>
      </c>
      <c r="M59" s="0" t="s">
        <v>889</v>
      </c>
      <c r="N59" s="390" t="n">
        <f aca="false">+'EP11SUBV A CONCEDER'!F56</f>
        <v>0</v>
      </c>
    </row>
    <row r="60" customFormat="false" ht="13.2" hidden="false" customHeight="false" outlineLevel="0" collapsed="false">
      <c r="A60" s="0" t="str">
        <f aca="false">+MID(D60,1,2)</f>
        <v>98</v>
      </c>
      <c r="B60" s="387" t="n">
        <f aca="false">+'EP11SUBV A CONCEDER'!G57</f>
        <v>86163</v>
      </c>
      <c r="C60" s="387" t="n">
        <f aca="false">+'EP11SUBV A CONCEDER'!C57</f>
        <v>0</v>
      </c>
      <c r="D60" s="0" t="str">
        <f aca="false">CONCATENATE(MID('DATOS IDENTIFICATIVOS'!$C$10,1,2),"00")</f>
        <v>9800</v>
      </c>
      <c r="E60" s="389" t="str">
        <f aca="false">+CONCATENATE("01/01/",'DATOS IDENTIFICATIVOS'!$C$9-1)</f>
        <v>01/01/2020</v>
      </c>
      <c r="F60" s="0" t="str">
        <f aca="false">+CONCATENATE("31/12/",'DATOS IDENTIFICATIVOS'!$C$9)</f>
        <v>31/12/2021</v>
      </c>
      <c r="J60" s="387" t="n">
        <f aca="false">+C60</f>
        <v>0</v>
      </c>
      <c r="K60" s="0" t="str">
        <f aca="false">+CONCATENATE(D60,"00")</f>
        <v>980000</v>
      </c>
      <c r="L60" s="0" t="str">
        <f aca="false">+"0000030000"</f>
        <v>0000030000</v>
      </c>
      <c r="M60" s="0" t="s">
        <v>889</v>
      </c>
      <c r="N60" s="390" t="n">
        <f aca="false">+'EP11SUBV A CONCEDER'!F57</f>
        <v>0</v>
      </c>
    </row>
    <row r="61" customFormat="false" ht="13.2" hidden="false" customHeight="false" outlineLevel="0" collapsed="false">
      <c r="A61" s="0" t="str">
        <f aca="false">+MID(D61,1,2)</f>
        <v>98</v>
      </c>
      <c r="B61" s="387" t="n">
        <f aca="false">+'EP11SUBV A CONCEDER'!G58</f>
        <v>86164</v>
      </c>
      <c r="C61" s="387" t="n">
        <f aca="false">+'EP11SUBV A CONCEDER'!C58</f>
        <v>0</v>
      </c>
      <c r="D61" s="0" t="str">
        <f aca="false">CONCATENATE(MID('DATOS IDENTIFICATIVOS'!$C$10,1,2),"00")</f>
        <v>9800</v>
      </c>
      <c r="E61" s="389" t="str">
        <f aca="false">+CONCATENATE("01/01/",'DATOS IDENTIFICATIVOS'!$C$9-1)</f>
        <v>01/01/2020</v>
      </c>
      <c r="F61" s="0" t="str">
        <f aca="false">+CONCATENATE("31/12/",'DATOS IDENTIFICATIVOS'!$C$9)</f>
        <v>31/12/2021</v>
      </c>
      <c r="J61" s="387" t="n">
        <f aca="false">+C61</f>
        <v>0</v>
      </c>
      <c r="K61" s="0" t="str">
        <f aca="false">+CONCATENATE(D61,"00")</f>
        <v>980000</v>
      </c>
      <c r="L61" s="0" t="str">
        <f aca="false">+"0000030000"</f>
        <v>0000030000</v>
      </c>
      <c r="M61" s="0" t="s">
        <v>889</v>
      </c>
      <c r="N61" s="390" t="n">
        <f aca="false">+'EP11SUBV A CONCEDER'!F58</f>
        <v>0</v>
      </c>
    </row>
    <row r="62" customFormat="false" ht="13.2" hidden="false" customHeight="false" outlineLevel="0" collapsed="false">
      <c r="A62" s="0" t="str">
        <f aca="false">+MID(D62,1,2)</f>
        <v>98</v>
      </c>
      <c r="B62" s="387" t="n">
        <f aca="false">+'EP11SUBV A CONCEDER'!G59</f>
        <v>86165</v>
      </c>
      <c r="C62" s="387" t="n">
        <f aca="false">+'EP11SUBV A CONCEDER'!C59</f>
        <v>0</v>
      </c>
      <c r="D62" s="0" t="str">
        <f aca="false">CONCATENATE(MID('DATOS IDENTIFICATIVOS'!$C$10,1,2),"00")</f>
        <v>9800</v>
      </c>
      <c r="E62" s="389" t="str">
        <f aca="false">+CONCATENATE("01/01/",'DATOS IDENTIFICATIVOS'!$C$9-1)</f>
        <v>01/01/2020</v>
      </c>
      <c r="F62" s="0" t="str">
        <f aca="false">+CONCATENATE("31/12/",'DATOS IDENTIFICATIVOS'!$C$9)</f>
        <v>31/12/2021</v>
      </c>
      <c r="J62" s="387" t="n">
        <f aca="false">+C62</f>
        <v>0</v>
      </c>
      <c r="K62" s="0" t="str">
        <f aca="false">+CONCATENATE(D62,"00")</f>
        <v>980000</v>
      </c>
      <c r="L62" s="0" t="str">
        <f aca="false">+"0000030000"</f>
        <v>0000030000</v>
      </c>
      <c r="M62" s="0" t="s">
        <v>889</v>
      </c>
      <c r="N62" s="390" t="n">
        <f aca="false">+'EP11SUBV A CONCEDER'!F59</f>
        <v>0</v>
      </c>
    </row>
    <row r="63" customFormat="false" ht="13.2" hidden="false" customHeight="false" outlineLevel="0" collapsed="false">
      <c r="A63" s="0" t="str">
        <f aca="false">+MID(D63,1,2)</f>
        <v>98</v>
      </c>
      <c r="B63" s="387" t="n">
        <f aca="false">+'EP11SUBV A CONCEDER'!G60</f>
        <v>86166</v>
      </c>
      <c r="C63" s="387" t="n">
        <f aca="false">+'EP11SUBV A CONCEDER'!C60</f>
        <v>0</v>
      </c>
      <c r="D63" s="0" t="str">
        <f aca="false">CONCATENATE(MID('DATOS IDENTIFICATIVOS'!$C$10,1,2),"00")</f>
        <v>9800</v>
      </c>
      <c r="E63" s="389" t="str">
        <f aca="false">+CONCATENATE("01/01/",'DATOS IDENTIFICATIVOS'!$C$9-1)</f>
        <v>01/01/2020</v>
      </c>
      <c r="F63" s="0" t="str">
        <f aca="false">+CONCATENATE("31/12/",'DATOS IDENTIFICATIVOS'!$C$9)</f>
        <v>31/12/2021</v>
      </c>
      <c r="J63" s="387" t="n">
        <f aca="false">+C63</f>
        <v>0</v>
      </c>
      <c r="K63" s="0" t="str">
        <f aca="false">+CONCATENATE(D63,"00")</f>
        <v>980000</v>
      </c>
      <c r="L63" s="0" t="str">
        <f aca="false">+"0000030000"</f>
        <v>0000030000</v>
      </c>
      <c r="M63" s="0" t="s">
        <v>889</v>
      </c>
      <c r="N63" s="390" t="n">
        <f aca="false">+'EP11SUBV A CONCEDER'!F60</f>
        <v>0</v>
      </c>
    </row>
    <row r="64" customFormat="false" ht="13.2" hidden="false" customHeight="false" outlineLevel="0" collapsed="false">
      <c r="A64" s="0" t="str">
        <f aca="false">+MID(D64,1,2)</f>
        <v>98</v>
      </c>
      <c r="B64" s="387" t="n">
        <f aca="false">+'EP11SUBV A CONCEDER'!G61</f>
        <v>86167</v>
      </c>
      <c r="C64" s="387" t="n">
        <f aca="false">+'EP11SUBV A CONCEDER'!C61</f>
        <v>0</v>
      </c>
      <c r="D64" s="0" t="str">
        <f aca="false">CONCATENATE(MID('DATOS IDENTIFICATIVOS'!$C$10,1,2),"00")</f>
        <v>9800</v>
      </c>
      <c r="E64" s="389" t="str">
        <f aca="false">+CONCATENATE("01/01/",'DATOS IDENTIFICATIVOS'!$C$9-1)</f>
        <v>01/01/2020</v>
      </c>
      <c r="F64" s="0" t="str">
        <f aca="false">+CONCATENATE("31/12/",'DATOS IDENTIFICATIVOS'!$C$9)</f>
        <v>31/12/2021</v>
      </c>
      <c r="J64" s="387" t="n">
        <f aca="false">+C64</f>
        <v>0</v>
      </c>
      <c r="K64" s="0" t="str">
        <f aca="false">+CONCATENATE(D64,"00")</f>
        <v>980000</v>
      </c>
      <c r="L64" s="0" t="str">
        <f aca="false">+"0000030000"</f>
        <v>0000030000</v>
      </c>
      <c r="M64" s="0" t="s">
        <v>889</v>
      </c>
      <c r="N64" s="390" t="n">
        <f aca="false">+'EP11SUBV A CONCEDER'!F61</f>
        <v>0</v>
      </c>
    </row>
    <row r="65" customFormat="false" ht="13.2" hidden="false" customHeight="false" outlineLevel="0" collapsed="false">
      <c r="A65" s="0" t="str">
        <f aca="false">+MID(D65,1,2)</f>
        <v>98</v>
      </c>
      <c r="B65" s="387" t="n">
        <f aca="false">+'EP11SUBV A CONCEDER'!G62</f>
        <v>86168</v>
      </c>
      <c r="C65" s="387" t="n">
        <f aca="false">+'EP11SUBV A CONCEDER'!C62</f>
        <v>0</v>
      </c>
      <c r="D65" s="0" t="str">
        <f aca="false">CONCATENATE(MID('DATOS IDENTIFICATIVOS'!$C$10,1,2),"00")</f>
        <v>9800</v>
      </c>
      <c r="E65" s="389" t="str">
        <f aca="false">+CONCATENATE("01/01/",'DATOS IDENTIFICATIVOS'!$C$9-1)</f>
        <v>01/01/2020</v>
      </c>
      <c r="F65" s="0" t="str">
        <f aca="false">+CONCATENATE("31/12/",'DATOS IDENTIFICATIVOS'!$C$9)</f>
        <v>31/12/2021</v>
      </c>
      <c r="J65" s="387" t="n">
        <f aca="false">+C65</f>
        <v>0</v>
      </c>
      <c r="K65" s="0" t="str">
        <f aca="false">+CONCATENATE(D65,"00")</f>
        <v>980000</v>
      </c>
      <c r="L65" s="0" t="str">
        <f aca="false">+"0000030000"</f>
        <v>0000030000</v>
      </c>
      <c r="M65" s="0" t="s">
        <v>889</v>
      </c>
      <c r="N65" s="390" t="n">
        <f aca="false">+'EP11SUBV A CONCEDER'!F62</f>
        <v>0</v>
      </c>
    </row>
    <row r="66" customFormat="false" ht="13.2" hidden="false" customHeight="false" outlineLevel="0" collapsed="false">
      <c r="A66" s="0" t="str">
        <f aca="false">+MID(D66,1,2)</f>
        <v>98</v>
      </c>
      <c r="B66" s="387" t="n">
        <f aca="false">+'EP13 PROYECTOS DE INVERSION'!J18</f>
        <v>86180</v>
      </c>
      <c r="C66" s="387" t="str">
        <f aca="false">+'EP13 PROYECTOS DE INVERSION'!A18</f>
        <v>PI INVERSIONES</v>
      </c>
      <c r="D66" s="0" t="str">
        <f aca="false">CONCATENATE(MID('DATOS IDENTIFICATIVOS'!$C$10,1,2),"00")</f>
        <v>9800</v>
      </c>
      <c r="E66" s="389" t="str">
        <f aca="false">+CONCATENATE("01/01/",'DATOS IDENTIFICATIVOS'!$C$9-1)</f>
        <v>01/01/2020</v>
      </c>
      <c r="F66" s="0" t="str">
        <f aca="false">+CONCATENATE("31/12/",'DATOS IDENTIFICATIVOS'!$C$9)</f>
        <v>31/12/2021</v>
      </c>
      <c r="J66" s="387" t="str">
        <f aca="false">+C66</f>
        <v>PI INVERSIONES</v>
      </c>
      <c r="K66" s="0" t="str">
        <f aca="false">+CONCATENATE(D66,"00")</f>
        <v>980000</v>
      </c>
      <c r="L66" s="0" t="str">
        <f aca="false">+"0000030000"</f>
        <v>0000030000</v>
      </c>
      <c r="M66" s="0" t="s">
        <v>889</v>
      </c>
      <c r="N66" s="0" t="str">
        <f aca="false">+'EP13 PROYECTOS DE INVERSION'!I18</f>
        <v>Instalaciones y equipos de laboratorio adquiridos para la realización de proyectos de investigación competitivos</v>
      </c>
    </row>
    <row r="67" customFormat="false" ht="13.2" hidden="false" customHeight="false" outlineLevel="0" collapsed="false">
      <c r="A67" s="0" t="str">
        <f aca="false">+MID(D67,1,2)</f>
        <v>98</v>
      </c>
      <c r="B67" s="387" t="n">
        <f aca="false">+'EP13 PROYECTOS DE INVERSION'!J19</f>
        <v>86181</v>
      </c>
      <c r="C67" s="387" t="str">
        <f aca="false">+'EP13 PROYECTOS DE INVERSION'!A19</f>
        <v>INVERSIONES GESTION DEL CONOCIMIENTO</v>
      </c>
      <c r="D67" s="0" t="str">
        <f aca="false">CONCATENATE(MID('DATOS IDENTIFICATIVOS'!$C$10,1,2),"00")</f>
        <v>9800</v>
      </c>
      <c r="E67" s="389" t="str">
        <f aca="false">+CONCATENATE("01/01/",'DATOS IDENTIFICATIVOS'!$C$9-1)</f>
        <v>01/01/2020</v>
      </c>
      <c r="F67" s="0" t="str">
        <f aca="false">+CONCATENATE("31/12/",'DATOS IDENTIFICATIVOS'!$C$9)</f>
        <v>31/12/2021</v>
      </c>
      <c r="J67" s="387" t="str">
        <f aca="false">+C67</f>
        <v>INVERSIONES GESTION DEL CONOCIMIENTO</v>
      </c>
      <c r="K67" s="0" t="str">
        <f aca="false">+CONCATENATE(D67,"00")</f>
        <v>980000</v>
      </c>
      <c r="L67" s="0" t="str">
        <f aca="false">+"0000030000"</f>
        <v>0000030000</v>
      </c>
      <c r="M67" s="0" t="s">
        <v>889</v>
      </c>
      <c r="N67" s="0" t="str">
        <f aca="false">+'EP13 PROYECTOS DE INVERSION'!I19</f>
        <v>Compra de servidores y equipamiento informático necesaria para el adecuado funcionamiento de los sistemas </v>
      </c>
    </row>
    <row r="68" customFormat="false" ht="13.2" hidden="false" customHeight="false" outlineLevel="0" collapsed="false">
      <c r="A68" s="0" t="str">
        <f aca="false">+MID(D68,1,2)</f>
        <v>98</v>
      </c>
      <c r="B68" s="387" t="n">
        <f aca="false">+'EP13 PROYECTOS DE INVERSION'!J20</f>
        <v>86182</v>
      </c>
      <c r="C68" s="387" t="n">
        <f aca="false">+'EP13 PROYECTOS DE INVERSION'!A20</f>
        <v>0</v>
      </c>
      <c r="D68" s="0" t="str">
        <f aca="false">CONCATENATE(MID('DATOS IDENTIFICATIVOS'!$C$10,1,2),"00")</f>
        <v>9800</v>
      </c>
      <c r="E68" s="389" t="str">
        <f aca="false">+CONCATENATE("01/01/",'DATOS IDENTIFICATIVOS'!$C$9-1)</f>
        <v>01/01/2020</v>
      </c>
      <c r="F68" s="0" t="str">
        <f aca="false">+CONCATENATE("31/12/",'DATOS IDENTIFICATIVOS'!$C$9)</f>
        <v>31/12/2021</v>
      </c>
      <c r="J68" s="387" t="n">
        <f aca="false">+C68</f>
        <v>0</v>
      </c>
      <c r="K68" s="0" t="str">
        <f aca="false">+CONCATENATE(D68,"00")</f>
        <v>980000</v>
      </c>
      <c r="L68" s="0" t="str">
        <f aca="false">+"0000030000"</f>
        <v>0000030000</v>
      </c>
      <c r="M68" s="0" t="s">
        <v>889</v>
      </c>
      <c r="N68" s="0" t="n">
        <f aca="false">+'EP13 PROYECTOS DE INVERSION'!I20</f>
        <v>0</v>
      </c>
    </row>
    <row r="69" customFormat="false" ht="13.2" hidden="false" customHeight="false" outlineLevel="0" collapsed="false">
      <c r="A69" s="0" t="str">
        <f aca="false">+MID(D69,1,2)</f>
        <v>98</v>
      </c>
      <c r="B69" s="387" t="n">
        <f aca="false">+'EP13 PROYECTOS DE INVERSION'!J21</f>
        <v>86183</v>
      </c>
      <c r="C69" s="387" t="n">
        <f aca="false">+'EP13 PROYECTOS DE INVERSION'!A21</f>
        <v>0</v>
      </c>
      <c r="D69" s="0" t="str">
        <f aca="false">CONCATENATE(MID('DATOS IDENTIFICATIVOS'!$C$10,1,2),"00")</f>
        <v>9800</v>
      </c>
      <c r="E69" s="389" t="str">
        <f aca="false">+CONCATENATE("01/01/",'DATOS IDENTIFICATIVOS'!$C$9-1)</f>
        <v>01/01/2020</v>
      </c>
      <c r="F69" s="0" t="str">
        <f aca="false">+CONCATENATE("31/12/",'DATOS IDENTIFICATIVOS'!$C$9)</f>
        <v>31/12/2021</v>
      </c>
      <c r="J69" s="387" t="n">
        <f aca="false">+C69</f>
        <v>0</v>
      </c>
      <c r="K69" s="0" t="str">
        <f aca="false">+CONCATENATE(D69,"00")</f>
        <v>980000</v>
      </c>
      <c r="L69" s="0" t="str">
        <f aca="false">+"0000030000"</f>
        <v>0000030000</v>
      </c>
      <c r="M69" s="0" t="s">
        <v>889</v>
      </c>
      <c r="N69" s="0" t="n">
        <f aca="false">+'EP13 PROYECTOS DE INVERSION'!I21</f>
        <v>0</v>
      </c>
    </row>
    <row r="70" customFormat="false" ht="13.2" hidden="false" customHeight="false" outlineLevel="0" collapsed="false">
      <c r="A70" s="0" t="str">
        <f aca="false">+MID(D70,1,2)</f>
        <v>98</v>
      </c>
      <c r="B70" s="387" t="n">
        <f aca="false">+'EP13 PROYECTOS DE INVERSION'!J22</f>
        <v>86184</v>
      </c>
      <c r="C70" s="387" t="n">
        <f aca="false">+'EP13 PROYECTOS DE INVERSION'!A22</f>
        <v>0</v>
      </c>
      <c r="D70" s="0" t="str">
        <f aca="false">CONCATENATE(MID('DATOS IDENTIFICATIVOS'!$C$10,1,2),"00")</f>
        <v>9800</v>
      </c>
      <c r="E70" s="389" t="str">
        <f aca="false">+CONCATENATE("01/01/",'DATOS IDENTIFICATIVOS'!$C$9-1)</f>
        <v>01/01/2020</v>
      </c>
      <c r="F70" s="0" t="str">
        <f aca="false">+CONCATENATE("31/12/",'DATOS IDENTIFICATIVOS'!$C$9)</f>
        <v>31/12/2021</v>
      </c>
      <c r="J70" s="387" t="n">
        <f aca="false">+C70</f>
        <v>0</v>
      </c>
      <c r="K70" s="0" t="str">
        <f aca="false">+CONCATENATE(D70,"00")</f>
        <v>980000</v>
      </c>
      <c r="L70" s="0" t="str">
        <f aca="false">+"0000030000"</f>
        <v>0000030000</v>
      </c>
      <c r="M70" s="0" t="s">
        <v>889</v>
      </c>
      <c r="N70" s="0" t="n">
        <f aca="false">+'EP13 PROYECTOS DE INVERSION'!I22</f>
        <v>0</v>
      </c>
    </row>
    <row r="71" customFormat="false" ht="13.2" hidden="false" customHeight="false" outlineLevel="0" collapsed="false">
      <c r="A71" s="0" t="str">
        <f aca="false">+MID(D71,1,2)</f>
        <v>98</v>
      </c>
      <c r="B71" s="387" t="n">
        <f aca="false">+'EP13 PROYECTOS DE INVERSION'!J23</f>
        <v>86185</v>
      </c>
      <c r="C71" s="387" t="n">
        <f aca="false">+'EP13 PROYECTOS DE INVERSION'!A23</f>
        <v>0</v>
      </c>
      <c r="D71" s="0" t="str">
        <f aca="false">CONCATENATE(MID('DATOS IDENTIFICATIVOS'!$C$10,1,2),"00")</f>
        <v>9800</v>
      </c>
      <c r="E71" s="389" t="str">
        <f aca="false">+CONCATENATE("01/01/",'DATOS IDENTIFICATIVOS'!$C$9-1)</f>
        <v>01/01/2020</v>
      </c>
      <c r="F71" s="0" t="str">
        <f aca="false">+CONCATENATE("31/12/",'DATOS IDENTIFICATIVOS'!$C$9)</f>
        <v>31/12/2021</v>
      </c>
      <c r="J71" s="387" t="n">
        <f aca="false">+C71</f>
        <v>0</v>
      </c>
      <c r="K71" s="0" t="str">
        <f aca="false">+CONCATENATE(D71,"00")</f>
        <v>980000</v>
      </c>
      <c r="L71" s="0" t="str">
        <f aca="false">+"0000030000"</f>
        <v>0000030000</v>
      </c>
      <c r="M71" s="0" t="s">
        <v>889</v>
      </c>
      <c r="N71" s="0" t="n">
        <f aca="false">+'EP13 PROYECTOS DE INVERSION'!I23</f>
        <v>0</v>
      </c>
    </row>
    <row r="72" customFormat="false" ht="13.2" hidden="false" customHeight="false" outlineLevel="0" collapsed="false">
      <c r="A72" s="0" t="str">
        <f aca="false">+MID(D72,1,2)</f>
        <v>98</v>
      </c>
      <c r="B72" s="387" t="n">
        <f aca="false">+'EP13 PROYECTOS DE INVERSION'!J24</f>
        <v>86186</v>
      </c>
      <c r="C72" s="387" t="n">
        <f aca="false">+'EP13 PROYECTOS DE INVERSION'!A24</f>
        <v>0</v>
      </c>
      <c r="D72" s="0" t="str">
        <f aca="false">CONCATENATE(MID('DATOS IDENTIFICATIVOS'!$C$10,1,2),"00")</f>
        <v>9800</v>
      </c>
      <c r="E72" s="389" t="str">
        <f aca="false">+CONCATENATE("01/01/",'DATOS IDENTIFICATIVOS'!$C$9-1)</f>
        <v>01/01/2020</v>
      </c>
      <c r="F72" s="0" t="str">
        <f aca="false">+CONCATENATE("31/12/",'DATOS IDENTIFICATIVOS'!$C$9)</f>
        <v>31/12/2021</v>
      </c>
      <c r="J72" s="387" t="n">
        <f aca="false">+C72</f>
        <v>0</v>
      </c>
      <c r="K72" s="0" t="str">
        <f aca="false">+CONCATENATE(D72,"00")</f>
        <v>980000</v>
      </c>
      <c r="L72" s="0" t="str">
        <f aca="false">+"0000030000"</f>
        <v>0000030000</v>
      </c>
      <c r="M72" s="0" t="s">
        <v>889</v>
      </c>
      <c r="N72" s="0" t="n">
        <f aca="false">+'EP13 PROYECTOS DE INVERSION'!I24</f>
        <v>0</v>
      </c>
    </row>
    <row r="73" customFormat="false" ht="13.2" hidden="false" customHeight="false" outlineLevel="0" collapsed="false">
      <c r="A73" s="0" t="str">
        <f aca="false">+MID(D73,1,2)</f>
        <v>98</v>
      </c>
      <c r="B73" s="387" t="n">
        <f aca="false">+'EP13 PROYECTOS DE INVERSION'!J25</f>
        <v>86187</v>
      </c>
      <c r="C73" s="387" t="n">
        <f aca="false">+'EP13 PROYECTOS DE INVERSION'!A25</f>
        <v>0</v>
      </c>
      <c r="D73" s="0" t="str">
        <f aca="false">CONCATENATE(MID('DATOS IDENTIFICATIVOS'!$C$10,1,2),"00")</f>
        <v>9800</v>
      </c>
      <c r="E73" s="389" t="str">
        <f aca="false">+CONCATENATE("01/01/",'DATOS IDENTIFICATIVOS'!$C$9-1)</f>
        <v>01/01/2020</v>
      </c>
      <c r="F73" s="0" t="str">
        <f aca="false">+CONCATENATE("31/12/",'DATOS IDENTIFICATIVOS'!$C$9)</f>
        <v>31/12/2021</v>
      </c>
      <c r="J73" s="387" t="n">
        <f aca="false">+C73</f>
        <v>0</v>
      </c>
      <c r="K73" s="0" t="str">
        <f aca="false">+CONCATENATE(D73,"00")</f>
        <v>980000</v>
      </c>
      <c r="L73" s="0" t="str">
        <f aca="false">+"0000030000"</f>
        <v>0000030000</v>
      </c>
      <c r="M73" s="0" t="s">
        <v>889</v>
      </c>
      <c r="N73" s="0" t="n">
        <f aca="false">+'EP13 PROYECTOS DE INVERSION'!I25</f>
        <v>0</v>
      </c>
    </row>
    <row r="74" customFormat="false" ht="13.2" hidden="false" customHeight="false" outlineLevel="0" collapsed="false">
      <c r="A74" s="0" t="str">
        <f aca="false">+MID(D74,1,2)</f>
        <v>98</v>
      </c>
      <c r="B74" s="387" t="n">
        <f aca="false">+'EP13 PROYECTOS DE INVERSION'!J26</f>
        <v>86188</v>
      </c>
      <c r="C74" s="387" t="n">
        <f aca="false">+'EP13 PROYECTOS DE INVERSION'!A26</f>
        <v>0</v>
      </c>
      <c r="D74" s="0" t="str">
        <f aca="false">CONCATENATE(MID('DATOS IDENTIFICATIVOS'!$C$10,1,2),"00")</f>
        <v>9800</v>
      </c>
      <c r="E74" s="389" t="str">
        <f aca="false">+CONCATENATE("01/01/",'DATOS IDENTIFICATIVOS'!$C$9-1)</f>
        <v>01/01/2020</v>
      </c>
      <c r="F74" s="0" t="str">
        <f aca="false">+CONCATENATE("31/12/",'DATOS IDENTIFICATIVOS'!$C$9)</f>
        <v>31/12/2021</v>
      </c>
      <c r="J74" s="387" t="n">
        <f aca="false">+C74</f>
        <v>0</v>
      </c>
      <c r="K74" s="0" t="str">
        <f aca="false">+CONCATENATE(D74,"00")</f>
        <v>980000</v>
      </c>
      <c r="L74" s="0" t="str">
        <f aca="false">+"0000030000"</f>
        <v>0000030000</v>
      </c>
      <c r="M74" s="0" t="s">
        <v>889</v>
      </c>
      <c r="N74" s="0" t="n">
        <f aca="false">+'EP13 PROYECTOS DE INVERSION'!I26</f>
        <v>0</v>
      </c>
    </row>
    <row r="75" customFormat="false" ht="13.2" hidden="false" customHeight="false" outlineLevel="0" collapsed="false">
      <c r="A75" s="0" t="str">
        <f aca="false">+MID(D75,1,2)</f>
        <v>98</v>
      </c>
      <c r="B75" s="387" t="n">
        <f aca="false">+'EP13 PROYECTOS DE INVERSION'!J27</f>
        <v>86189</v>
      </c>
      <c r="C75" s="387" t="n">
        <f aca="false">+'EP13 PROYECTOS DE INVERSION'!A27</f>
        <v>0</v>
      </c>
      <c r="D75" s="0" t="str">
        <f aca="false">CONCATENATE(MID('DATOS IDENTIFICATIVOS'!$C$10,1,2),"00")</f>
        <v>9800</v>
      </c>
      <c r="E75" s="389" t="str">
        <f aca="false">+CONCATENATE("01/01/",'DATOS IDENTIFICATIVOS'!$C$9-1)</f>
        <v>01/01/2020</v>
      </c>
      <c r="F75" s="0" t="str">
        <f aca="false">+CONCATENATE("31/12/",'DATOS IDENTIFICATIVOS'!$C$9)</f>
        <v>31/12/2021</v>
      </c>
      <c r="J75" s="387" t="n">
        <f aca="false">+C75</f>
        <v>0</v>
      </c>
      <c r="K75" s="0" t="str">
        <f aca="false">+CONCATENATE(D75,"00")</f>
        <v>980000</v>
      </c>
      <c r="L75" s="0" t="str">
        <f aca="false">+"0000030000"</f>
        <v>0000030000</v>
      </c>
      <c r="M75" s="0" t="s">
        <v>889</v>
      </c>
      <c r="N75" s="0" t="n">
        <f aca="false">+'EP13 PROYECTOS DE INVERSION'!I27</f>
        <v>0</v>
      </c>
    </row>
    <row r="76" customFormat="false" ht="13.2" hidden="false" customHeight="false" outlineLevel="0" collapsed="false">
      <c r="A76" s="0" t="str">
        <f aca="false">+MID(D76,1,2)</f>
        <v>98</v>
      </c>
      <c r="B76" s="387" t="n">
        <f aca="false">+'EP13 PROYECTOS DE INVERSION'!J28</f>
        <v>86190</v>
      </c>
      <c r="C76" s="387" t="n">
        <f aca="false">+'EP13 PROYECTOS DE INVERSION'!A28</f>
        <v>0</v>
      </c>
      <c r="D76" s="0" t="str">
        <f aca="false">CONCATENATE(MID('DATOS IDENTIFICATIVOS'!$C$10,1,2),"00")</f>
        <v>9800</v>
      </c>
      <c r="E76" s="389" t="str">
        <f aca="false">+CONCATENATE("01/01/",'DATOS IDENTIFICATIVOS'!$C$9-1)</f>
        <v>01/01/2020</v>
      </c>
      <c r="F76" s="0" t="str">
        <f aca="false">+CONCATENATE("31/12/",'DATOS IDENTIFICATIVOS'!$C$9)</f>
        <v>31/12/2021</v>
      </c>
      <c r="J76" s="387" t="n">
        <f aca="false">+C76</f>
        <v>0</v>
      </c>
      <c r="K76" s="0" t="str">
        <f aca="false">+CONCATENATE(D76,"00")</f>
        <v>980000</v>
      </c>
      <c r="L76" s="0" t="str">
        <f aca="false">+"0000030000"</f>
        <v>0000030000</v>
      </c>
      <c r="M76" s="0" t="s">
        <v>889</v>
      </c>
      <c r="N76" s="0" t="n">
        <f aca="false">+'EP13 PROYECTOS DE INVERSION'!I28</f>
        <v>0</v>
      </c>
    </row>
    <row r="77" customFormat="false" ht="13.2" hidden="false" customHeight="false" outlineLevel="0" collapsed="false">
      <c r="A77" s="0" t="str">
        <f aca="false">+MID(D77,1,2)</f>
        <v>98</v>
      </c>
      <c r="B77" s="387" t="n">
        <f aca="false">+'EP13 PROYECTOS DE INVERSION'!J29</f>
        <v>86191</v>
      </c>
      <c r="C77" s="387" t="n">
        <f aca="false">+'EP13 PROYECTOS DE INVERSION'!A29</f>
        <v>0</v>
      </c>
      <c r="D77" s="0" t="str">
        <f aca="false">CONCATENATE(MID('DATOS IDENTIFICATIVOS'!$C$10,1,2),"00")</f>
        <v>9800</v>
      </c>
      <c r="E77" s="389" t="str">
        <f aca="false">+CONCATENATE("01/01/",'DATOS IDENTIFICATIVOS'!$C$9-1)</f>
        <v>01/01/2020</v>
      </c>
      <c r="F77" s="0" t="str">
        <f aca="false">+CONCATENATE("31/12/",'DATOS IDENTIFICATIVOS'!$C$9)</f>
        <v>31/12/2021</v>
      </c>
      <c r="J77" s="387" t="n">
        <f aca="false">+C77</f>
        <v>0</v>
      </c>
      <c r="K77" s="0" t="str">
        <f aca="false">+CONCATENATE(D77,"00")</f>
        <v>980000</v>
      </c>
      <c r="L77" s="0" t="str">
        <f aca="false">+"0000030000"</f>
        <v>0000030000</v>
      </c>
      <c r="M77" s="0" t="s">
        <v>889</v>
      </c>
      <c r="N77" s="0" t="n">
        <f aca="false">+'EP13 PROYECTOS DE INVERSION'!I29</f>
        <v>0</v>
      </c>
    </row>
    <row r="78" customFormat="false" ht="13.2" hidden="false" customHeight="false" outlineLevel="0" collapsed="false">
      <c r="A78" s="0" t="str">
        <f aca="false">+MID(D78,1,2)</f>
        <v>98</v>
      </c>
      <c r="B78" s="387" t="n">
        <f aca="false">+'EP13 PROYECTOS DE INVERSION'!J30</f>
        <v>86192</v>
      </c>
      <c r="C78" s="387" t="n">
        <f aca="false">+'EP13 PROYECTOS DE INVERSION'!A30</f>
        <v>0</v>
      </c>
      <c r="D78" s="0" t="str">
        <f aca="false">CONCATENATE(MID('DATOS IDENTIFICATIVOS'!$C$10,1,2),"00")</f>
        <v>9800</v>
      </c>
      <c r="E78" s="389" t="str">
        <f aca="false">+CONCATENATE("01/01/",'DATOS IDENTIFICATIVOS'!$C$9-1)</f>
        <v>01/01/2020</v>
      </c>
      <c r="F78" s="0" t="str">
        <f aca="false">+CONCATENATE("31/12/",'DATOS IDENTIFICATIVOS'!$C$9)</f>
        <v>31/12/2021</v>
      </c>
      <c r="J78" s="387" t="n">
        <f aca="false">+C78</f>
        <v>0</v>
      </c>
      <c r="K78" s="0" t="str">
        <f aca="false">+CONCATENATE(D78,"00")</f>
        <v>980000</v>
      </c>
      <c r="L78" s="0" t="str">
        <f aca="false">+"0000030000"</f>
        <v>0000030000</v>
      </c>
      <c r="M78" s="0" t="s">
        <v>889</v>
      </c>
      <c r="N78" s="0" t="n">
        <f aca="false">+'EP13 PROYECTOS DE INVERSION'!I30</f>
        <v>0</v>
      </c>
    </row>
    <row r="79" customFormat="false" ht="13.2" hidden="false" customHeight="false" outlineLevel="0" collapsed="false">
      <c r="A79" s="0" t="str">
        <f aca="false">+MID(D79,1,2)</f>
        <v>98</v>
      </c>
      <c r="B79" s="387" t="n">
        <f aca="false">+'EP13 PROYECTOS DE INVERSION'!J31</f>
        <v>86193</v>
      </c>
      <c r="C79" s="387" t="n">
        <f aca="false">+'EP13 PROYECTOS DE INVERSION'!A31</f>
        <v>0</v>
      </c>
      <c r="D79" s="0" t="str">
        <f aca="false">CONCATENATE(MID('DATOS IDENTIFICATIVOS'!$C$10,1,2),"00")</f>
        <v>9800</v>
      </c>
      <c r="E79" s="389" t="str">
        <f aca="false">+CONCATENATE("01/01/",'DATOS IDENTIFICATIVOS'!$C$9-1)</f>
        <v>01/01/2020</v>
      </c>
      <c r="F79" s="0" t="str">
        <f aca="false">+CONCATENATE("31/12/",'DATOS IDENTIFICATIVOS'!$C$9)</f>
        <v>31/12/2021</v>
      </c>
      <c r="J79" s="387" t="n">
        <f aca="false">+C79</f>
        <v>0</v>
      </c>
      <c r="K79" s="0" t="str">
        <f aca="false">+CONCATENATE(D79,"00")</f>
        <v>980000</v>
      </c>
      <c r="L79" s="0" t="str">
        <f aca="false">+"0000030000"</f>
        <v>0000030000</v>
      </c>
      <c r="M79" s="0" t="s">
        <v>889</v>
      </c>
      <c r="N79" s="0" t="n">
        <f aca="false">+'EP13 PROYECTOS DE INVERSION'!I31</f>
        <v>0</v>
      </c>
    </row>
    <row r="80" customFormat="false" ht="13.2" hidden="false" customHeight="false" outlineLevel="0" collapsed="false">
      <c r="A80" s="0" t="str">
        <f aca="false">+MID(D80,1,2)</f>
        <v>98</v>
      </c>
      <c r="B80" s="387" t="n">
        <f aca="false">+'EP13 PROYECTOS DE INVERSION'!J32</f>
        <v>86194</v>
      </c>
      <c r="C80" s="387" t="n">
        <f aca="false">+'EP13 PROYECTOS DE INVERSION'!A32</f>
        <v>0</v>
      </c>
      <c r="D80" s="0" t="str">
        <f aca="false">CONCATENATE(MID('DATOS IDENTIFICATIVOS'!$C$10,1,2),"00")</f>
        <v>9800</v>
      </c>
      <c r="E80" s="389" t="str">
        <f aca="false">+CONCATENATE("01/01/",'DATOS IDENTIFICATIVOS'!$C$9-1)</f>
        <v>01/01/2020</v>
      </c>
      <c r="F80" s="0" t="str">
        <f aca="false">+CONCATENATE("31/12/",'DATOS IDENTIFICATIVOS'!$C$9)</f>
        <v>31/12/2021</v>
      </c>
      <c r="J80" s="387" t="n">
        <f aca="false">+C80</f>
        <v>0</v>
      </c>
      <c r="K80" s="0" t="str">
        <f aca="false">+CONCATENATE(D80,"00")</f>
        <v>980000</v>
      </c>
      <c r="L80" s="0" t="str">
        <f aca="false">+"0000030000"</f>
        <v>0000030000</v>
      </c>
      <c r="M80" s="0" t="s">
        <v>889</v>
      </c>
      <c r="N80" s="0" t="n">
        <f aca="false">+'EP13 PROYECTOS DE INVERSION'!I32</f>
        <v>0</v>
      </c>
    </row>
    <row r="81" customFormat="false" ht="13.2" hidden="false" customHeight="false" outlineLevel="0" collapsed="false">
      <c r="A81" s="0" t="str">
        <f aca="false">+MID(D81,1,2)</f>
        <v>98</v>
      </c>
      <c r="B81" s="387" t="n">
        <f aca="false">+'EP13 PROYECTOS DE INVERSION'!J33</f>
        <v>86195</v>
      </c>
      <c r="C81" s="387" t="n">
        <f aca="false">+'EP13 PROYECTOS DE INVERSION'!A33</f>
        <v>0</v>
      </c>
      <c r="D81" s="0" t="str">
        <f aca="false">CONCATENATE(MID('DATOS IDENTIFICATIVOS'!$C$10,1,2),"00")</f>
        <v>9800</v>
      </c>
      <c r="E81" s="389" t="str">
        <f aca="false">+CONCATENATE("01/01/",'DATOS IDENTIFICATIVOS'!$C$9-1)</f>
        <v>01/01/2020</v>
      </c>
      <c r="F81" s="0" t="str">
        <f aca="false">+CONCATENATE("31/12/",'DATOS IDENTIFICATIVOS'!$C$9)</f>
        <v>31/12/2021</v>
      </c>
      <c r="J81" s="387" t="n">
        <f aca="false">+C81</f>
        <v>0</v>
      </c>
      <c r="K81" s="0" t="str">
        <f aca="false">+CONCATENATE(D81,"00")</f>
        <v>980000</v>
      </c>
      <c r="L81" s="0" t="str">
        <f aca="false">+"0000030000"</f>
        <v>0000030000</v>
      </c>
      <c r="M81" s="0" t="s">
        <v>889</v>
      </c>
      <c r="N81" s="0" t="n">
        <f aca="false">+'EP13 PROYECTOS DE INVERSION'!I33</f>
        <v>0</v>
      </c>
    </row>
    <row r="82" customFormat="false" ht="13.2" hidden="false" customHeight="false" outlineLevel="0" collapsed="false">
      <c r="A82" s="0" t="str">
        <f aca="false">+MID(D82,1,2)</f>
        <v>98</v>
      </c>
      <c r="B82" s="387" t="n">
        <f aca="false">+'EP13 PROYECTOS DE INVERSION'!J34</f>
        <v>86196</v>
      </c>
      <c r="C82" s="387" t="n">
        <f aca="false">+'EP13 PROYECTOS DE INVERSION'!A34</f>
        <v>0</v>
      </c>
      <c r="D82" s="0" t="str">
        <f aca="false">CONCATENATE(MID('DATOS IDENTIFICATIVOS'!$C$10,1,2),"00")</f>
        <v>9800</v>
      </c>
      <c r="E82" s="389" t="str">
        <f aca="false">+CONCATENATE("01/01/",'DATOS IDENTIFICATIVOS'!$C$9-1)</f>
        <v>01/01/2020</v>
      </c>
      <c r="F82" s="0" t="str">
        <f aca="false">+CONCATENATE("31/12/",'DATOS IDENTIFICATIVOS'!$C$9)</f>
        <v>31/12/2021</v>
      </c>
      <c r="J82" s="387" t="n">
        <f aca="false">+C82</f>
        <v>0</v>
      </c>
      <c r="K82" s="0" t="str">
        <f aca="false">+CONCATENATE(D82,"00")</f>
        <v>980000</v>
      </c>
      <c r="L82" s="0" t="str">
        <f aca="false">+"0000030000"</f>
        <v>0000030000</v>
      </c>
      <c r="M82" s="0" t="s">
        <v>889</v>
      </c>
      <c r="N82" s="0" t="n">
        <f aca="false">+'EP13 PROYECTOS DE INVERSION'!I34</f>
        <v>0</v>
      </c>
    </row>
    <row r="83" customFormat="false" ht="13.2" hidden="false" customHeight="false" outlineLevel="0" collapsed="false">
      <c r="A83" s="0" t="str">
        <f aca="false">+MID(D83,1,2)</f>
        <v>98</v>
      </c>
      <c r="B83" s="387" t="n">
        <f aca="false">+'EP13 PROYECTOS DE INVERSION'!J35</f>
        <v>86197</v>
      </c>
      <c r="C83" s="387" t="n">
        <f aca="false">+'EP13 PROYECTOS DE INVERSION'!A35</f>
        <v>0</v>
      </c>
      <c r="D83" s="0" t="str">
        <f aca="false">CONCATENATE(MID('DATOS IDENTIFICATIVOS'!$C$10,1,2),"00")</f>
        <v>9800</v>
      </c>
      <c r="E83" s="389" t="str">
        <f aca="false">+CONCATENATE("01/01/",'DATOS IDENTIFICATIVOS'!$C$9-1)</f>
        <v>01/01/2020</v>
      </c>
      <c r="F83" s="0" t="str">
        <f aca="false">+CONCATENATE("31/12/",'DATOS IDENTIFICATIVOS'!$C$9)</f>
        <v>31/12/2021</v>
      </c>
      <c r="J83" s="387" t="n">
        <f aca="false">+C83</f>
        <v>0</v>
      </c>
      <c r="K83" s="0" t="str">
        <f aca="false">+CONCATENATE(D83,"00")</f>
        <v>980000</v>
      </c>
      <c r="L83" s="0" t="str">
        <f aca="false">+"0000030000"</f>
        <v>0000030000</v>
      </c>
      <c r="M83" s="0" t="s">
        <v>889</v>
      </c>
      <c r="N83" s="0" t="n">
        <f aca="false">+'EP13 PROYECTOS DE INVERSION'!I35</f>
        <v>0</v>
      </c>
    </row>
    <row r="84" customFormat="false" ht="13.2" hidden="false" customHeight="false" outlineLevel="0" collapsed="false">
      <c r="A84" s="0" t="str">
        <f aca="false">+MID(D84,1,2)</f>
        <v>98</v>
      </c>
      <c r="B84" s="387" t="n">
        <f aca="false">+'EP13 PROYECTOS DE INVERSION'!J36</f>
        <v>86198</v>
      </c>
      <c r="C84" s="387" t="n">
        <f aca="false">+'EP13 PROYECTOS DE INVERSION'!A36</f>
        <v>0</v>
      </c>
      <c r="D84" s="0" t="str">
        <f aca="false">CONCATENATE(MID('DATOS IDENTIFICATIVOS'!$C$10,1,2),"00")</f>
        <v>9800</v>
      </c>
      <c r="E84" s="389" t="str">
        <f aca="false">+CONCATENATE("01/01/",'DATOS IDENTIFICATIVOS'!$C$9-1)</f>
        <v>01/01/2020</v>
      </c>
      <c r="F84" s="0" t="str">
        <f aca="false">+CONCATENATE("31/12/",'DATOS IDENTIFICATIVOS'!$C$9)</f>
        <v>31/12/2021</v>
      </c>
      <c r="J84" s="387" t="n">
        <f aca="false">+C84</f>
        <v>0</v>
      </c>
      <c r="K84" s="0" t="str">
        <f aca="false">+CONCATENATE(D84,"00")</f>
        <v>980000</v>
      </c>
      <c r="L84" s="0" t="str">
        <f aca="false">+"0000030000"</f>
        <v>0000030000</v>
      </c>
      <c r="M84" s="0" t="s">
        <v>889</v>
      </c>
      <c r="N84" s="0" t="n">
        <f aca="false">+'EP13 PROYECTOS DE INVERSION'!I36</f>
        <v>0</v>
      </c>
    </row>
    <row r="85" customFormat="false" ht="13.2" hidden="false" customHeight="false" outlineLevel="0" collapsed="false">
      <c r="A85" s="0" t="str">
        <f aca="false">+MID(D85,1,2)</f>
        <v>98</v>
      </c>
      <c r="B85" s="387" t="n">
        <f aca="false">+'EP13 PROYECTOS DE INVERSION'!J37</f>
        <v>86199</v>
      </c>
      <c r="C85" s="387" t="n">
        <f aca="false">+'EP13 PROYECTOS DE INVERSION'!A37</f>
        <v>0</v>
      </c>
      <c r="D85" s="0" t="str">
        <f aca="false">CONCATENATE(MID('DATOS IDENTIFICATIVOS'!$C$10,1,2),"00")</f>
        <v>9800</v>
      </c>
      <c r="E85" s="389" t="str">
        <f aca="false">+CONCATENATE("01/01/",'DATOS IDENTIFICATIVOS'!$C$9-1)</f>
        <v>01/01/2020</v>
      </c>
      <c r="F85" s="0" t="str">
        <f aca="false">+CONCATENATE("31/12/",'DATOS IDENTIFICATIVOS'!$C$9)</f>
        <v>31/12/2021</v>
      </c>
      <c r="J85" s="387" t="n">
        <f aca="false">+C85</f>
        <v>0</v>
      </c>
      <c r="K85" s="0" t="str">
        <f aca="false">+CONCATENATE(D85,"00")</f>
        <v>980000</v>
      </c>
      <c r="L85" s="0" t="str">
        <f aca="false">+"0000030000"</f>
        <v>0000030000</v>
      </c>
      <c r="M85" s="0" t="s">
        <v>889</v>
      </c>
      <c r="N85" s="0" t="n">
        <f aca="false">+'EP13 PROYECTOS DE INVERSION'!I37</f>
        <v>0</v>
      </c>
    </row>
    <row r="86" customFormat="false" ht="13.2" hidden="false" customHeight="false" outlineLevel="0" collapsed="false">
      <c r="A86" s="0" t="str">
        <f aca="false">+MID(D86,1,2)</f>
        <v>98</v>
      </c>
      <c r="B86" s="387" t="n">
        <f aca="false">+'EP13 PROYECTOS DE INVERSION'!J38</f>
        <v>86200</v>
      </c>
      <c r="C86" s="387" t="n">
        <f aca="false">+'EP13 PROYECTOS DE INVERSION'!A38</f>
        <v>0</v>
      </c>
      <c r="D86" s="0" t="str">
        <f aca="false">CONCATENATE(MID('DATOS IDENTIFICATIVOS'!$C$10,1,2),"00")</f>
        <v>9800</v>
      </c>
      <c r="E86" s="389" t="str">
        <f aca="false">+CONCATENATE("01/01/",'DATOS IDENTIFICATIVOS'!$C$9-1)</f>
        <v>01/01/2020</v>
      </c>
      <c r="F86" s="0" t="str">
        <f aca="false">+CONCATENATE("31/12/",'DATOS IDENTIFICATIVOS'!$C$9)</f>
        <v>31/12/2021</v>
      </c>
      <c r="J86" s="387" t="n">
        <f aca="false">+C86</f>
        <v>0</v>
      </c>
      <c r="K86" s="0" t="str">
        <f aca="false">+CONCATENATE(D86,"00")</f>
        <v>980000</v>
      </c>
      <c r="L86" s="0" t="str">
        <f aca="false">+"0000030000"</f>
        <v>0000030000</v>
      </c>
      <c r="M86" s="0" t="s">
        <v>889</v>
      </c>
      <c r="N86" s="0" t="n">
        <f aca="false">+'EP13 PROYECTOS DE INVERSION'!I38</f>
        <v>0</v>
      </c>
    </row>
    <row r="87" customFormat="false" ht="13.2" hidden="false" customHeight="false" outlineLevel="0" collapsed="false">
      <c r="A87" s="0" t="str">
        <f aca="false">+MID(D87,1,2)</f>
        <v>98</v>
      </c>
      <c r="B87" s="387" t="n">
        <f aca="false">+'EP13 PROYECTOS DE INVERSION'!J39</f>
        <v>86201</v>
      </c>
      <c r="C87" s="387" t="n">
        <f aca="false">+'EP13 PROYECTOS DE INVERSION'!A39</f>
        <v>0</v>
      </c>
      <c r="D87" s="0" t="str">
        <f aca="false">CONCATENATE(MID('DATOS IDENTIFICATIVOS'!$C$10,1,2),"00")</f>
        <v>9800</v>
      </c>
      <c r="E87" s="389" t="str">
        <f aca="false">+CONCATENATE("01/01/",'DATOS IDENTIFICATIVOS'!$C$9-1)</f>
        <v>01/01/2020</v>
      </c>
      <c r="F87" s="0" t="str">
        <f aca="false">+CONCATENATE("31/12/",'DATOS IDENTIFICATIVOS'!$C$9)</f>
        <v>31/12/2021</v>
      </c>
      <c r="J87" s="387" t="n">
        <f aca="false">+C87</f>
        <v>0</v>
      </c>
      <c r="K87" s="0" t="str">
        <f aca="false">+CONCATENATE(D87,"00")</f>
        <v>980000</v>
      </c>
      <c r="L87" s="0" t="str">
        <f aca="false">+"0000030000"</f>
        <v>0000030000</v>
      </c>
      <c r="M87" s="0" t="s">
        <v>889</v>
      </c>
      <c r="N87" s="0" t="n">
        <f aca="false">+'EP13 PROYECTOS DE INVERSION'!I39</f>
        <v>0</v>
      </c>
    </row>
    <row r="88" customFormat="false" ht="13.2" hidden="false" customHeight="false" outlineLevel="0" collapsed="false">
      <c r="A88" s="0" t="str">
        <f aca="false">+MID(D88,1,2)</f>
        <v>98</v>
      </c>
      <c r="B88" s="387" t="n">
        <f aca="false">+'EP13 PROYECTOS DE INVERSION'!J40</f>
        <v>86202</v>
      </c>
      <c r="C88" s="387" t="n">
        <f aca="false">+'EP13 PROYECTOS DE INVERSION'!A40</f>
        <v>0</v>
      </c>
      <c r="D88" s="0" t="str">
        <f aca="false">CONCATENATE(MID('DATOS IDENTIFICATIVOS'!$C$10,1,2),"00")</f>
        <v>9800</v>
      </c>
      <c r="E88" s="389" t="str">
        <f aca="false">+CONCATENATE("01/01/",'DATOS IDENTIFICATIVOS'!$C$9-1)</f>
        <v>01/01/2020</v>
      </c>
      <c r="F88" s="0" t="str">
        <f aca="false">+CONCATENATE("31/12/",'DATOS IDENTIFICATIVOS'!$C$9)</f>
        <v>31/12/2021</v>
      </c>
      <c r="J88" s="387" t="n">
        <f aca="false">+C88</f>
        <v>0</v>
      </c>
      <c r="K88" s="0" t="str">
        <f aca="false">+CONCATENATE(D88,"00")</f>
        <v>980000</v>
      </c>
      <c r="L88" s="0" t="str">
        <f aca="false">+"0000030000"</f>
        <v>0000030000</v>
      </c>
      <c r="M88" s="0" t="s">
        <v>889</v>
      </c>
      <c r="N88" s="0" t="n">
        <f aca="false">+'EP13 PROYECTOS DE INVERSION'!I40</f>
        <v>0</v>
      </c>
    </row>
    <row r="89" customFormat="false" ht="13.2" hidden="false" customHeight="false" outlineLevel="0" collapsed="false">
      <c r="A89" s="0" t="str">
        <f aca="false">+MID(D89,1,2)</f>
        <v>98</v>
      </c>
      <c r="B89" s="387" t="n">
        <f aca="false">+'EP13 PROYECTOS DE INVERSION'!J41</f>
        <v>86203</v>
      </c>
      <c r="C89" s="387" t="n">
        <f aca="false">+'EP13 PROYECTOS DE INVERSION'!A41</f>
        <v>0</v>
      </c>
      <c r="D89" s="0" t="str">
        <f aca="false">CONCATENATE(MID('DATOS IDENTIFICATIVOS'!$C$10,1,2),"00")</f>
        <v>9800</v>
      </c>
      <c r="E89" s="389" t="str">
        <f aca="false">+CONCATENATE("01/01/",'DATOS IDENTIFICATIVOS'!$C$9-1)</f>
        <v>01/01/2020</v>
      </c>
      <c r="F89" s="0" t="str">
        <f aca="false">+CONCATENATE("31/12/",'DATOS IDENTIFICATIVOS'!$C$9)</f>
        <v>31/12/2021</v>
      </c>
      <c r="J89" s="387" t="n">
        <f aca="false">+C89</f>
        <v>0</v>
      </c>
      <c r="K89" s="0" t="str">
        <f aca="false">+CONCATENATE(D89,"00")</f>
        <v>980000</v>
      </c>
      <c r="L89" s="0" t="str">
        <f aca="false">+"0000030000"</f>
        <v>0000030000</v>
      </c>
      <c r="M89" s="0" t="s">
        <v>889</v>
      </c>
      <c r="N89" s="0" t="n">
        <f aca="false">+'EP13 PROYECTOS DE INVERSION'!I41</f>
        <v>0</v>
      </c>
    </row>
    <row r="90" customFormat="false" ht="13.2" hidden="false" customHeight="false" outlineLevel="0" collapsed="false">
      <c r="A90" s="0" t="str">
        <f aca="false">+MID(D90,1,2)</f>
        <v>98</v>
      </c>
      <c r="B90" s="387" t="n">
        <f aca="false">+'EP13 PROYECTOS DE INVERSION'!J42</f>
        <v>86204</v>
      </c>
      <c r="C90" s="387" t="n">
        <f aca="false">+'EP13 PROYECTOS DE INVERSION'!A42</f>
        <v>0</v>
      </c>
      <c r="D90" s="0" t="str">
        <f aca="false">CONCATENATE(MID('DATOS IDENTIFICATIVOS'!$C$10,1,2),"00")</f>
        <v>9800</v>
      </c>
      <c r="E90" s="389" t="str">
        <f aca="false">+CONCATENATE("01/01/",'DATOS IDENTIFICATIVOS'!$C$9-1)</f>
        <v>01/01/2020</v>
      </c>
      <c r="F90" s="0" t="str">
        <f aca="false">+CONCATENATE("31/12/",'DATOS IDENTIFICATIVOS'!$C$9)</f>
        <v>31/12/2021</v>
      </c>
      <c r="J90" s="387" t="n">
        <f aca="false">+C90</f>
        <v>0</v>
      </c>
      <c r="K90" s="0" t="str">
        <f aca="false">+CONCATENATE(D90,"00")</f>
        <v>980000</v>
      </c>
      <c r="L90" s="0" t="str">
        <f aca="false">+"0000030000"</f>
        <v>0000030000</v>
      </c>
      <c r="M90" s="0" t="s">
        <v>889</v>
      </c>
      <c r="N90" s="0" t="n">
        <f aca="false">+'EP13 PROYECTOS DE INVERSION'!I42</f>
        <v>0</v>
      </c>
    </row>
    <row r="91" customFormat="false" ht="13.2" hidden="false" customHeight="false" outlineLevel="0" collapsed="false">
      <c r="A91" s="0" t="str">
        <f aca="false">+MID(D91,1,2)</f>
        <v>98</v>
      </c>
      <c r="B91" s="387" t="n">
        <f aca="false">+'EP13 PROYECTOS DE INVERSION'!J43</f>
        <v>86205</v>
      </c>
      <c r="C91" s="387" t="n">
        <f aca="false">+'EP13 PROYECTOS DE INVERSION'!A43</f>
        <v>0</v>
      </c>
      <c r="D91" s="0" t="str">
        <f aca="false">CONCATENATE(MID('DATOS IDENTIFICATIVOS'!$C$10,1,2),"00")</f>
        <v>9800</v>
      </c>
      <c r="E91" s="389" t="str">
        <f aca="false">+CONCATENATE("01/01/",'DATOS IDENTIFICATIVOS'!$C$9-1)</f>
        <v>01/01/2020</v>
      </c>
      <c r="F91" s="0" t="str">
        <f aca="false">+CONCATENATE("31/12/",'DATOS IDENTIFICATIVOS'!$C$9)</f>
        <v>31/12/2021</v>
      </c>
      <c r="J91" s="387" t="n">
        <f aca="false">+C91</f>
        <v>0</v>
      </c>
      <c r="K91" s="0" t="str">
        <f aca="false">+CONCATENATE(D91,"00")</f>
        <v>980000</v>
      </c>
      <c r="L91" s="0" t="str">
        <f aca="false">+"0000030000"</f>
        <v>0000030000</v>
      </c>
      <c r="M91" s="0" t="s">
        <v>889</v>
      </c>
      <c r="N91" s="0" t="n">
        <f aca="false">+'EP13 PROYECTOS DE INVERSION'!I43</f>
        <v>0</v>
      </c>
    </row>
    <row r="92" customFormat="false" ht="13.2" hidden="false" customHeight="false" outlineLevel="0" collapsed="false">
      <c r="A92" s="0" t="str">
        <f aca="false">+MID(D92,1,2)</f>
        <v>98</v>
      </c>
      <c r="B92" s="387" t="n">
        <f aca="false">+'EP13 PROYECTOS DE INVERSION'!J44</f>
        <v>86206</v>
      </c>
      <c r="C92" s="387" t="n">
        <f aca="false">+'EP13 PROYECTOS DE INVERSION'!A44</f>
        <v>0</v>
      </c>
      <c r="D92" s="0" t="str">
        <f aca="false">CONCATENATE(MID('DATOS IDENTIFICATIVOS'!$C$10,1,2),"00")</f>
        <v>9800</v>
      </c>
      <c r="E92" s="389" t="str">
        <f aca="false">+CONCATENATE("01/01/",'DATOS IDENTIFICATIVOS'!$C$9-1)</f>
        <v>01/01/2020</v>
      </c>
      <c r="F92" s="0" t="str">
        <f aca="false">+CONCATENATE("31/12/",'DATOS IDENTIFICATIVOS'!$C$9)</f>
        <v>31/12/2021</v>
      </c>
      <c r="J92" s="387" t="n">
        <f aca="false">+C92</f>
        <v>0</v>
      </c>
      <c r="K92" s="0" t="str">
        <f aca="false">+CONCATENATE(D92,"00")</f>
        <v>980000</v>
      </c>
      <c r="L92" s="0" t="str">
        <f aca="false">+"0000030000"</f>
        <v>0000030000</v>
      </c>
      <c r="M92" s="0" t="s">
        <v>889</v>
      </c>
      <c r="N92" s="0" t="n">
        <f aca="false">+'EP13 PROYECTOS DE INVERSION'!I44</f>
        <v>0</v>
      </c>
    </row>
    <row r="93" customFormat="false" ht="13.2" hidden="false" customHeight="false" outlineLevel="0" collapsed="false">
      <c r="A93" s="0" t="str">
        <f aca="false">+MID(D93,1,2)</f>
        <v>98</v>
      </c>
      <c r="B93" s="387" t="n">
        <f aca="false">+'EP13 PROYECTOS DE INVERSION'!J45</f>
        <v>86207</v>
      </c>
      <c r="C93" s="387" t="n">
        <f aca="false">+'EP13 PROYECTOS DE INVERSION'!A45</f>
        <v>0</v>
      </c>
      <c r="D93" s="0" t="str">
        <f aca="false">CONCATENATE(MID('DATOS IDENTIFICATIVOS'!$C$10,1,2),"00")</f>
        <v>9800</v>
      </c>
      <c r="E93" s="389" t="str">
        <f aca="false">+CONCATENATE("01/01/",'DATOS IDENTIFICATIVOS'!$C$9-1)</f>
        <v>01/01/2020</v>
      </c>
      <c r="F93" s="0" t="str">
        <f aca="false">+CONCATENATE("31/12/",'DATOS IDENTIFICATIVOS'!$C$9)</f>
        <v>31/12/2021</v>
      </c>
      <c r="J93" s="387" t="n">
        <f aca="false">+C93</f>
        <v>0</v>
      </c>
      <c r="K93" s="0" t="str">
        <f aca="false">+CONCATENATE(D93,"00")</f>
        <v>980000</v>
      </c>
      <c r="L93" s="0" t="str">
        <f aca="false">+"0000030000"</f>
        <v>0000030000</v>
      </c>
      <c r="M93" s="0" t="s">
        <v>889</v>
      </c>
      <c r="N93" s="0" t="n">
        <f aca="false">+'EP13 PROYECTOS DE INVERSION'!I45</f>
        <v>0</v>
      </c>
    </row>
    <row r="94" customFormat="false" ht="13.2" hidden="false" customHeight="false" outlineLevel="0" collapsed="false">
      <c r="A94" s="0" t="str">
        <f aca="false">+MID(D94,1,2)</f>
        <v>98</v>
      </c>
      <c r="B94" s="387" t="n">
        <f aca="false">+'EP13 PROYECTOS DE INVERSION'!J46</f>
        <v>86208</v>
      </c>
      <c r="C94" s="387" t="n">
        <f aca="false">+'EP13 PROYECTOS DE INVERSION'!A46</f>
        <v>0</v>
      </c>
      <c r="D94" s="0" t="str">
        <f aca="false">CONCATENATE(MID('DATOS IDENTIFICATIVOS'!$C$10,1,2),"00")</f>
        <v>9800</v>
      </c>
      <c r="E94" s="389" t="str">
        <f aca="false">+CONCATENATE("01/01/",'DATOS IDENTIFICATIVOS'!$C$9-1)</f>
        <v>01/01/2020</v>
      </c>
      <c r="F94" s="0" t="str">
        <f aca="false">+CONCATENATE("31/12/",'DATOS IDENTIFICATIVOS'!$C$9)</f>
        <v>31/12/2021</v>
      </c>
      <c r="J94" s="387" t="n">
        <f aca="false">+C94</f>
        <v>0</v>
      </c>
      <c r="K94" s="0" t="str">
        <f aca="false">+CONCATENATE(D94,"00")</f>
        <v>980000</v>
      </c>
      <c r="L94" s="0" t="str">
        <f aca="false">+"0000030000"</f>
        <v>0000030000</v>
      </c>
      <c r="M94" s="0" t="s">
        <v>889</v>
      </c>
      <c r="N94" s="0" t="n">
        <f aca="false">+'EP13 PROYECTOS DE INVERSION'!I46</f>
        <v>0</v>
      </c>
    </row>
    <row r="95" customFormat="false" ht="13.2" hidden="false" customHeight="false" outlineLevel="0" collapsed="false">
      <c r="A95" s="0" t="str">
        <f aca="false">+MID(D95,1,2)</f>
        <v>98</v>
      </c>
      <c r="B95" s="387" t="n">
        <f aca="false">+'EP13 PROYECTOS DE INVERSION'!J47</f>
        <v>86209</v>
      </c>
      <c r="C95" s="387" t="n">
        <f aca="false">+'EP13 PROYECTOS DE INVERSION'!A47</f>
        <v>0</v>
      </c>
      <c r="D95" s="0" t="str">
        <f aca="false">CONCATENATE(MID('DATOS IDENTIFICATIVOS'!$C$10,1,2),"00")</f>
        <v>9800</v>
      </c>
      <c r="E95" s="389" t="str">
        <f aca="false">+CONCATENATE("01/01/",'DATOS IDENTIFICATIVOS'!$C$9-1)</f>
        <v>01/01/2020</v>
      </c>
      <c r="F95" s="0" t="str">
        <f aca="false">+CONCATENATE("31/12/",'DATOS IDENTIFICATIVOS'!$C$9)</f>
        <v>31/12/2021</v>
      </c>
      <c r="J95" s="387" t="n">
        <f aca="false">+C95</f>
        <v>0</v>
      </c>
      <c r="K95" s="0" t="str">
        <f aca="false">+CONCATENATE(D95,"00")</f>
        <v>980000</v>
      </c>
      <c r="L95" s="0" t="str">
        <f aca="false">+"0000030000"</f>
        <v>0000030000</v>
      </c>
      <c r="M95" s="0" t="s">
        <v>889</v>
      </c>
      <c r="N95" s="0" t="n">
        <f aca="false">+'EP13 PROYECTOS DE INVERSION'!I47</f>
        <v>0</v>
      </c>
    </row>
    <row r="96" customFormat="false" ht="13.2" hidden="false" customHeight="false" outlineLevel="0" collapsed="false">
      <c r="A96" s="0" t="str">
        <f aca="false">+MID(D96,1,2)</f>
        <v>98</v>
      </c>
      <c r="B96" s="387" t="n">
        <f aca="false">+'EP13 PROYECTOS DE INVERSION'!J48</f>
        <v>86210</v>
      </c>
      <c r="C96" s="387" t="n">
        <f aca="false">+'EP13 PROYECTOS DE INVERSION'!A48</f>
        <v>0</v>
      </c>
      <c r="D96" s="0" t="str">
        <f aca="false">CONCATENATE(MID('DATOS IDENTIFICATIVOS'!$C$10,1,2),"00")</f>
        <v>9800</v>
      </c>
      <c r="E96" s="389" t="str">
        <f aca="false">+CONCATENATE("01/01/",'DATOS IDENTIFICATIVOS'!$C$9-1)</f>
        <v>01/01/2020</v>
      </c>
      <c r="F96" s="0" t="str">
        <f aca="false">+CONCATENATE("31/12/",'DATOS IDENTIFICATIVOS'!$C$9)</f>
        <v>31/12/2021</v>
      </c>
      <c r="J96" s="387" t="n">
        <f aca="false">+C96</f>
        <v>0</v>
      </c>
      <c r="K96" s="0" t="str">
        <f aca="false">+CONCATENATE(D96,"00")</f>
        <v>980000</v>
      </c>
      <c r="L96" s="0" t="str">
        <f aca="false">+"0000030000"</f>
        <v>0000030000</v>
      </c>
      <c r="M96" s="0" t="s">
        <v>889</v>
      </c>
      <c r="N96" s="0" t="n">
        <f aca="false">+'EP13 PROYECTOS DE INVERSION'!I48</f>
        <v>0</v>
      </c>
    </row>
    <row r="97" customFormat="false" ht="13.2" hidden="false" customHeight="false" outlineLevel="0" collapsed="false">
      <c r="A97" s="0" t="str">
        <f aca="false">+MID(D97,1,2)</f>
        <v>98</v>
      </c>
      <c r="B97" s="387" t="n">
        <f aca="false">+'EP7 GTOS CORR.'!G12</f>
        <v>86169</v>
      </c>
      <c r="C97" s="387" t="str">
        <f aca="false">+'EP7 GTOS CORR.'!C12</f>
        <v>G. FUNCIONAMIENTO</v>
      </c>
      <c r="D97" s="0" t="str">
        <f aca="false">CONCATENATE(MID('DATOS IDENTIFICATIVOS'!$C$10,1,2),"00")</f>
        <v>9800</v>
      </c>
      <c r="E97" s="389" t="str">
        <f aca="false">+CONCATENATE("01/01/",'DATOS IDENTIFICATIVOS'!$C$9-1)</f>
        <v>01/01/2020</v>
      </c>
      <c r="F97" s="0" t="str">
        <f aca="false">+CONCATENATE("31/12/",'DATOS IDENTIFICATIVOS'!$C$9)</f>
        <v>31/12/2021</v>
      </c>
      <c r="J97" s="387" t="str">
        <f aca="false">+C97</f>
        <v>G. FUNCIONAMIENTO</v>
      </c>
      <c r="K97" s="0" t="str">
        <f aca="false">+CONCATENATE(D97,"00")</f>
        <v>980000</v>
      </c>
      <c r="L97" s="0" t="str">
        <f aca="false">+"0000030000"</f>
        <v>0000030000</v>
      </c>
      <c r="M97" s="0" t="s">
        <v>889</v>
      </c>
      <c r="N97" s="390" t="str">
        <f aca="false">+'EP7 GTOS CORR.'!F12</f>
        <v>Material de oficina, asesoría fiscal, mantenimiento de aplicaciones informáticas, gastos correspondientes a prorrata de IVA, papelería, correspondencia...</v>
      </c>
    </row>
    <row r="98" customFormat="false" ht="13.2" hidden="false" customHeight="false" outlineLevel="0" collapsed="false">
      <c r="A98" s="0" t="str">
        <f aca="false">+MID(D98,1,2)</f>
        <v>98</v>
      </c>
      <c r="B98" s="387" t="n">
        <f aca="false">+'EP7 GTOS CORR.'!G13</f>
        <v>86170</v>
      </c>
      <c r="C98" s="387" t="str">
        <f aca="false">+'EP7 GTOS CORR.'!C13</f>
        <v>G. FUNCIONAMIENTO IMIB</v>
      </c>
      <c r="D98" s="0" t="str">
        <f aca="false">CONCATENATE(MID('DATOS IDENTIFICATIVOS'!$C$10,1,2),"00")</f>
        <v>9800</v>
      </c>
      <c r="E98" s="389" t="str">
        <f aca="false">+CONCATENATE("01/01/",'DATOS IDENTIFICATIVOS'!$C$9-1)</f>
        <v>01/01/2020</v>
      </c>
      <c r="F98" s="0" t="str">
        <f aca="false">+CONCATENATE("31/12/",'DATOS IDENTIFICATIVOS'!$C$9)</f>
        <v>31/12/2021</v>
      </c>
      <c r="J98" s="387" t="str">
        <f aca="false">+C98</f>
        <v>G. FUNCIONAMIENTO IMIB</v>
      </c>
      <c r="K98" s="0" t="str">
        <f aca="false">+CONCATENATE(D98,"00")</f>
        <v>980000</v>
      </c>
      <c r="L98" s="0" t="str">
        <f aca="false">+"0000030000"</f>
        <v>0000030000</v>
      </c>
      <c r="M98" s="0" t="s">
        <v>889</v>
      </c>
      <c r="N98" s="390" t="str">
        <f aca="false">+'EP7 GTOS CORR.'!F13</f>
        <v>Mantenimiento de equipos, compra de material de oficina, fungibles necesarios para la investigación y otros de plataformas del IMIB</v>
      </c>
    </row>
    <row r="99" customFormat="false" ht="13.2" hidden="false" customHeight="false" outlineLevel="0" collapsed="false">
      <c r="A99" s="0" t="str">
        <f aca="false">+MID(D99,1,2)</f>
        <v>98</v>
      </c>
      <c r="B99" s="387" t="n">
        <f aca="false">+'EP7 GTOS CORR.'!G14</f>
        <v>86171</v>
      </c>
      <c r="C99" s="387" t="str">
        <f aca="false">+'EP7 GTOS CORR.'!C14</f>
        <v>G. FORM E INVEST. PROG. INSTITUCIONALES</v>
      </c>
      <c r="D99" s="0" t="str">
        <f aca="false">CONCATENATE(MID('DATOS IDENTIFICATIVOS'!$C$10,1,2),"00")</f>
        <v>9800</v>
      </c>
      <c r="E99" s="389" t="str">
        <f aca="false">+CONCATENATE("01/01/",'DATOS IDENTIFICATIVOS'!$C$9-1)</f>
        <v>01/01/2020</v>
      </c>
      <c r="F99" s="0" t="str">
        <f aca="false">+CONCATENATE("31/12/",'DATOS IDENTIFICATIVOS'!$C$9)</f>
        <v>31/12/2021</v>
      </c>
      <c r="J99" s="387" t="str">
        <f aca="false">+C99</f>
        <v>G. FORM E INVEST. PROG. INSTITUCIONALES</v>
      </c>
      <c r="K99" s="0" t="str">
        <f aca="false">+CONCATENATE(D99,"00")</f>
        <v>980000</v>
      </c>
      <c r="L99" s="0" t="str">
        <f aca="false">+"0000030000"</f>
        <v>0000030000</v>
      </c>
      <c r="M99" s="0" t="s">
        <v>889</v>
      </c>
      <c r="N99" s="390" t="str">
        <f aca="false">+'EP7 GTOS CORR.'!F14</f>
        <v>Pago a ponentes, material docente, compras para su posterior cesión de equipamiento de investigación o de uso docente para hospitales o centros de salud... relacionados con las aportaciones finalistas que anualmente realiza la CARM (tanto la administración Autonómica como sus Organismos Autónomos (en especial el SMS), y sus fundaciones públicas (en concreto la Fundación Séneca) para la financiación de actividades concretas de formación e investigación correspondientes a programas institucionales (Uso Racional del Medicamento, Drogodependencias, CMBD, Formación Sanitaria...).</v>
      </c>
    </row>
    <row r="100" customFormat="false" ht="13.2" hidden="false" customHeight="false" outlineLevel="0" collapsed="false">
      <c r="A100" s="0" t="str">
        <f aca="false">+MID(D100,1,2)</f>
        <v>98</v>
      </c>
      <c r="B100" s="387" t="n">
        <f aca="false">+'EP7 GTOS CORR.'!G15</f>
        <v>86172</v>
      </c>
      <c r="C100" s="387" t="str">
        <f aca="false">+'EP7 GTOS CORR.'!C15</f>
        <v>G. DE INVESTIGACIÓN P.I. ISCIII</v>
      </c>
      <c r="D100" s="0" t="str">
        <f aca="false">CONCATENATE(MID('DATOS IDENTIFICATIVOS'!$C$10,1,2),"00")</f>
        <v>9800</v>
      </c>
      <c r="E100" s="389" t="str">
        <f aca="false">+CONCATENATE("01/01/",'DATOS IDENTIFICATIVOS'!$C$9-1)</f>
        <v>01/01/2020</v>
      </c>
      <c r="F100" s="0" t="str">
        <f aca="false">+CONCATENATE("31/12/",'DATOS IDENTIFICATIVOS'!$C$9)</f>
        <v>31/12/2021</v>
      </c>
      <c r="J100" s="387" t="str">
        <f aca="false">+C100</f>
        <v>G. DE INVESTIGACIÓN P.I. ISCIII</v>
      </c>
      <c r="K100" s="0" t="str">
        <f aca="false">+CONCATENATE(D100,"00")</f>
        <v>980000</v>
      </c>
      <c r="L100" s="0" t="str">
        <f aca="false">+"0000030000"</f>
        <v>0000030000</v>
      </c>
      <c r="M100" s="0" t="s">
        <v>889</v>
      </c>
      <c r="N100" s="390" t="str">
        <f aca="false">+'EP7 GTOS CORR.'!F15</f>
        <v>Material de laboratorio y otro fungible necesario para el desarrollo de los proyectos, gastos de viaje del equipo etc. relacionados con los proyectos competitivos que los investigadores del sistema procedentes de la mencionada institución en concurrencia competitiva.</v>
      </c>
    </row>
    <row r="101" customFormat="false" ht="13.2" hidden="false" customHeight="false" outlineLevel="0" collapsed="false">
      <c r="A101" s="0" t="str">
        <f aca="false">+MID(D101,1,2)</f>
        <v>98</v>
      </c>
      <c r="B101" s="387" t="n">
        <f aca="false">+'EP7 GTOS CORR.'!G16</f>
        <v>86173</v>
      </c>
      <c r="C101" s="387" t="str">
        <f aca="false">+'EP7 GTOS CORR.'!C16</f>
        <v>GASTOS CORRIENTES PROPIOS IMIB</v>
      </c>
      <c r="D101" s="0" t="str">
        <f aca="false">CONCATENATE(MID('DATOS IDENTIFICATIVOS'!$C$10,1,2),"00")</f>
        <v>9800</v>
      </c>
      <c r="E101" s="389" t="str">
        <f aca="false">+CONCATENATE("01/01/",'DATOS IDENTIFICATIVOS'!$C$9-1)</f>
        <v>01/01/2020</v>
      </c>
      <c r="F101" s="0" t="str">
        <f aca="false">+CONCATENATE("31/12/",'DATOS IDENTIFICATIVOS'!$C$9)</f>
        <v>31/12/2021</v>
      </c>
      <c r="J101" s="387" t="str">
        <f aca="false">+C101</f>
        <v>GASTOS CORRIENTES PROPIOS IMIB</v>
      </c>
      <c r="K101" s="0" t="str">
        <f aca="false">+CONCATENATE(D101,"00")</f>
        <v>980000</v>
      </c>
      <c r="L101" s="0" t="str">
        <f aca="false">+"0000030000"</f>
        <v>0000030000</v>
      </c>
      <c r="M101" s="0" t="s">
        <v>889</v>
      </c>
      <c r="N101" s="390" t="str">
        <f aca="false">+'EP7 GTOS CORR.'!F16</f>
        <v>Dirección de la obra, tasas, fungible de los edificios de la Sala Blanca y del animalario,ayudas monetarias para la construción del IMIB etc. necesarios para la ejecución del proyecto competitivo "Instituto Murciano de Investigación Biosanitaria (IMIB)" por el cual se concediéron 11,9 millones de euros a devolver en 15 años a partir de 2018 y que recoge una serie de gastos e inversiones a lo largo de los 4 años de duración del proyecto.</v>
      </c>
    </row>
    <row r="102" customFormat="false" ht="13.2" hidden="false" customHeight="false" outlineLevel="0" collapsed="false">
      <c r="A102" s="0" t="str">
        <f aca="false">+MID(D102,1,2)</f>
        <v>98</v>
      </c>
      <c r="B102" s="387" t="n">
        <f aca="false">+'EP7 GTOS CORR.'!G17</f>
        <v>86174</v>
      </c>
      <c r="C102" s="387" t="str">
        <f aca="false">+'EP7 GTOS CORR.'!C17</f>
        <v>G. DE INVESTIGACIÓN P.I. NACIONALES</v>
      </c>
      <c r="D102" s="0" t="str">
        <f aca="false">CONCATENATE(MID('DATOS IDENTIFICATIVOS'!$C$10,1,2),"00")</f>
        <v>9800</v>
      </c>
      <c r="E102" s="389" t="str">
        <f aca="false">+CONCATENATE("01/01/",'DATOS IDENTIFICATIVOS'!$C$9-1)</f>
        <v>01/01/2020</v>
      </c>
      <c r="F102" s="0" t="str">
        <f aca="false">+CONCATENATE("31/12/",'DATOS IDENTIFICATIVOS'!$C$9)</f>
        <v>31/12/2021</v>
      </c>
      <c r="J102" s="387" t="str">
        <f aca="false">+C102</f>
        <v>G. DE INVESTIGACIÓN P.I. NACIONALES</v>
      </c>
      <c r="K102" s="0" t="str">
        <f aca="false">+CONCATENATE(D102,"00")</f>
        <v>980000</v>
      </c>
      <c r="L102" s="0" t="str">
        <f aca="false">+"0000030000"</f>
        <v>0000030000</v>
      </c>
      <c r="M102" s="0" t="s">
        <v>889</v>
      </c>
      <c r="N102" s="390" t="str">
        <f aca="false">+'EP7 GTOS CORR.'!F17</f>
        <v>Fungible de laboratorio, viajes del equipo etc. previstos para la realización de proyectos de ejecución plurianual (fundamentalme ensayos clínicos no comerciales) financiados por la administración estatal (Ministerio de Sanidad y Consumo y el de Ciencia y Tecnología fundamentalmente). </v>
      </c>
    </row>
    <row r="103" customFormat="false" ht="13.2" hidden="false" customHeight="false" outlineLevel="0" collapsed="false">
      <c r="A103" s="0" t="str">
        <f aca="false">+MID(D103,1,2)</f>
        <v>98</v>
      </c>
      <c r="B103" s="387" t="n">
        <f aca="false">+'EP7 GTOS CORR.'!G18</f>
        <v>86175</v>
      </c>
      <c r="C103" s="387" t="str">
        <f aca="false">+'EP7 GTOS CORR.'!C18</f>
        <v>G.FORM E INVEST. FINANCIADOS DONACIONES</v>
      </c>
      <c r="D103" s="0" t="str">
        <f aca="false">CONCATENATE(MID('DATOS IDENTIFICATIVOS'!$C$10,1,2),"00")</f>
        <v>9800</v>
      </c>
      <c r="E103" s="389" t="str">
        <f aca="false">+CONCATENATE("01/01/",'DATOS IDENTIFICATIVOS'!$C$9-1)</f>
        <v>01/01/2020</v>
      </c>
      <c r="F103" s="0" t="str">
        <f aca="false">+CONCATENATE("31/12/",'DATOS IDENTIFICATIVOS'!$C$9)</f>
        <v>31/12/2021</v>
      </c>
      <c r="J103" s="387" t="str">
        <f aca="false">+C103</f>
        <v>G.FORM E INVEST. FINANCIADOS DONACIONES</v>
      </c>
      <c r="K103" s="0" t="str">
        <f aca="false">+CONCATENATE(D103,"00")</f>
        <v>980000</v>
      </c>
      <c r="L103" s="0" t="str">
        <f aca="false">+"0000030000"</f>
        <v>0000030000</v>
      </c>
      <c r="M103" s="0" t="s">
        <v>889</v>
      </c>
      <c r="N103" s="390" t="str">
        <f aca="false">+'EP7 GTOS CORR.'!F18</f>
        <v>Pago a ponentes, material de laboratorio etc previstos para la realización de los proyectos de investigación o las acciones formativas que se financian por esta vía por parte de instituciones privadas (fundamentalmente laboratorios)</v>
      </c>
    </row>
    <row r="104" customFormat="false" ht="13.2" hidden="false" customHeight="false" outlineLevel="0" collapsed="false">
      <c r="A104" s="0" t="str">
        <f aca="false">+MID(D104,1,2)</f>
        <v>98</v>
      </c>
      <c r="B104" s="387" t="n">
        <f aca="false">+'EP7 GTOS CORR.'!G19</f>
        <v>86176</v>
      </c>
      <c r="C104" s="387" t="str">
        <f aca="false">+'EP7 GTOS CORR.'!C19</f>
        <v>G.FORM E INVEST. FINANCIACIÓN PRIVADA</v>
      </c>
      <c r="D104" s="0" t="str">
        <f aca="false">CONCATENATE(MID('DATOS IDENTIFICATIVOS'!$C$10,1,2),"00")</f>
        <v>9800</v>
      </c>
      <c r="E104" s="389" t="str">
        <f aca="false">+CONCATENATE("01/01/",'DATOS IDENTIFICATIVOS'!$C$9-1)</f>
        <v>01/01/2020</v>
      </c>
      <c r="F104" s="0" t="str">
        <f aca="false">+CONCATENATE("31/12/",'DATOS IDENTIFICATIVOS'!$C$9)</f>
        <v>31/12/2021</v>
      </c>
      <c r="J104" s="387" t="str">
        <f aca="false">+C104</f>
        <v>G.FORM E INVEST. FINANCIACIÓN PRIVADA</v>
      </c>
      <c r="K104" s="0" t="str">
        <f aca="false">+CONCATENATE(D104,"00")</f>
        <v>980000</v>
      </c>
      <c r="L104" s="0" t="str">
        <f aca="false">+"0000030000"</f>
        <v>0000030000</v>
      </c>
      <c r="M104" s="0" t="s">
        <v>889</v>
      </c>
      <c r="N104" s="390" t="str">
        <f aca="false">+'EP7 GTOS CORR.'!F19</f>
        <v>Pago a ponentes, material de laboratorio etc previstos para la realización de los proyectos de investigación o las acciones formativas que se financian mediante convenios de colaboración por parte de instituciones privadas (fundamentalmente laboratorios)</v>
      </c>
    </row>
    <row r="105" customFormat="false" ht="13.2" hidden="false" customHeight="false" outlineLevel="0" collapsed="false">
      <c r="A105" s="0" t="str">
        <f aca="false">+MID(D105,1,2)</f>
        <v>98</v>
      </c>
      <c r="B105" s="387" t="n">
        <f aca="false">+'EP7 GTOS CORR.'!G20</f>
        <v>86177</v>
      </c>
      <c r="C105" s="387" t="str">
        <f aca="false">+'EP7 GTOS CORR.'!C20</f>
        <v>G. DE INVESTIGACIÓN P.I. REGIONALES</v>
      </c>
      <c r="D105" s="0" t="str">
        <f aca="false">CONCATENATE(MID('DATOS IDENTIFICATIVOS'!$C$10,1,2),"00")</f>
        <v>9800</v>
      </c>
      <c r="E105" s="389" t="str">
        <f aca="false">+CONCATENATE("01/01/",'DATOS IDENTIFICATIVOS'!$C$9-1)</f>
        <v>01/01/2020</v>
      </c>
      <c r="F105" s="0" t="str">
        <f aca="false">+CONCATENATE("31/12/",'DATOS IDENTIFICATIVOS'!$C$9)</f>
        <v>31/12/2021</v>
      </c>
      <c r="J105" s="387" t="str">
        <f aca="false">+C105</f>
        <v>G. DE INVESTIGACIÓN P.I. REGIONALES</v>
      </c>
      <c r="K105" s="0" t="str">
        <f aca="false">+CONCATENATE(D105,"00")</f>
        <v>980000</v>
      </c>
      <c r="L105" s="0" t="str">
        <f aca="false">+"0000030000"</f>
        <v>0000030000</v>
      </c>
      <c r="M105" s="0" t="s">
        <v>889</v>
      </c>
      <c r="N105" s="390" t="str">
        <f aca="false">+'EP7 GTOS CORR.'!F20</f>
        <v>Fungible de laboratorio, viajes del equipo etc. previstos para la realización de proyectos de ejecución plurianual financiados por la administración regional (Fundación Séneca fundamentalmente). </v>
      </c>
    </row>
    <row r="106" customFormat="false" ht="13.2" hidden="false" customHeight="false" outlineLevel="0" collapsed="false">
      <c r="A106" s="0" t="str">
        <f aca="false">+MID(D106,1,2)</f>
        <v>98</v>
      </c>
      <c r="B106" s="387" t="n">
        <f aca="false">+'EP7 GTOS CORR.'!G21</f>
        <v>86178</v>
      </c>
      <c r="C106" s="387" t="str">
        <f aca="false">+'EP7 GTOS CORR.'!C21</f>
        <v>G. DE INVESTIGACIÓN P.I. EUROPEOS</v>
      </c>
      <c r="D106" s="0" t="str">
        <f aca="false">CONCATENATE(MID('DATOS IDENTIFICATIVOS'!$C$10,1,2),"00")</f>
        <v>9800</v>
      </c>
      <c r="E106" s="389" t="str">
        <f aca="false">+CONCATENATE("01/01/",'DATOS IDENTIFICATIVOS'!$C$9-1)</f>
        <v>01/01/2020</v>
      </c>
      <c r="F106" s="0" t="str">
        <f aca="false">+CONCATENATE("31/12/",'DATOS IDENTIFICATIVOS'!$C$9)</f>
        <v>31/12/2021</v>
      </c>
      <c r="J106" s="387" t="str">
        <f aca="false">+C106</f>
        <v>G. DE INVESTIGACIÓN P.I. EUROPEOS</v>
      </c>
      <c r="K106" s="0" t="str">
        <f aca="false">+CONCATENATE(D106,"00")</f>
        <v>980000</v>
      </c>
      <c r="L106" s="0" t="str">
        <f aca="false">+"0000030000"</f>
        <v>0000030000</v>
      </c>
      <c r="M106" s="0" t="s">
        <v>889</v>
      </c>
      <c r="N106" s="390" t="str">
        <f aca="false">+'EP7 GTOS CORR.'!F21</f>
        <v>Fungible de laboratorio, viajes del equipo etc. previstos para la realización de proyectos de ejecución plurianual financiados por la administración europea. </v>
      </c>
    </row>
    <row r="107" customFormat="false" ht="13.2" hidden="false" customHeight="false" outlineLevel="0" collapsed="false">
      <c r="A107" s="0" t="str">
        <f aca="false">+MID(D107,1,2)</f>
        <v>98</v>
      </c>
      <c r="B107" s="387" t="n">
        <f aca="false">+'EP7 GTOS CORR.'!G22</f>
        <v>86179</v>
      </c>
      <c r="C107" s="387" t="n">
        <f aca="false">+'EP7 GTOS CORR.'!C22</f>
        <v>0</v>
      </c>
      <c r="D107" s="0" t="str">
        <f aca="false">CONCATENATE(MID('DATOS IDENTIFICATIVOS'!$C$10,1,2),"00")</f>
        <v>9800</v>
      </c>
      <c r="E107" s="389" t="str">
        <f aca="false">+CONCATENATE("01/01/",'DATOS IDENTIFICATIVOS'!$C$9-1)</f>
        <v>01/01/2020</v>
      </c>
      <c r="F107" s="0" t="str">
        <f aca="false">+CONCATENATE("31/12/",'DATOS IDENTIFICATIVOS'!$C$9)</f>
        <v>31/12/2021</v>
      </c>
      <c r="J107" s="387" t="n">
        <f aca="false">+C107</f>
        <v>0</v>
      </c>
      <c r="K107" s="0" t="str">
        <f aca="false">+CONCATENATE(D107,"00")</f>
        <v>980000</v>
      </c>
      <c r="L107" s="0" t="str">
        <f aca="false">+"0000030000"</f>
        <v>0000030000</v>
      </c>
      <c r="M107" s="0" t="s">
        <v>889</v>
      </c>
      <c r="N107" s="390" t="n">
        <f aca="false">+'EP7 GTOS CORR.'!F22</f>
        <v>0</v>
      </c>
    </row>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M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0" activeCellId="0" sqref="A20"/>
    </sheetView>
  </sheetViews>
  <sheetFormatPr defaultColWidth="10.6875" defaultRowHeight="13.2" zeroHeight="false" outlineLevelRow="0" outlineLevelCol="0"/>
  <cols>
    <col collapsed="false" customWidth="true" hidden="false" outlineLevel="0" max="7" min="6" style="387" width="11.45"/>
    <col collapsed="false" customWidth="true" hidden="false" outlineLevel="0" max="13" min="10" style="388" width="11.45"/>
  </cols>
  <sheetData>
    <row r="1" customFormat="false" ht="13.2" hidden="false" customHeight="false" outlineLevel="0" collapsed="false">
      <c r="A1" s="0" t="n">
        <f aca="false">+'DATOS IDENTIFICATIVOS'!$C$9</f>
        <v>2021</v>
      </c>
      <c r="B1" s="0" t="n">
        <f aca="false">+'EP9 SUBVENCIONES A RECIBIR'!G12</f>
        <v>86100</v>
      </c>
      <c r="C1" s="0" t="str">
        <f aca="false">+CONCATENATE(MID('DATOS IDENTIFICATIVOS'!$C$10,1,2),"0000")</f>
        <v>980000</v>
      </c>
      <c r="E1" s="0" t="s">
        <v>791</v>
      </c>
      <c r="F1" s="387" t="n">
        <f aca="false">+'EP9 SUBVENCIONES A RECIBIR'!I12</f>
        <v>40000</v>
      </c>
      <c r="I1" s="0" t="s">
        <v>890</v>
      </c>
      <c r="J1" s="388" t="n">
        <f aca="false">+'EP9 SUBVENCIONES A RECIBIR'!D12</f>
        <v>1450628</v>
      </c>
      <c r="K1" s="388" t="n">
        <v>0</v>
      </c>
      <c r="L1" s="388" t="n">
        <v>0</v>
      </c>
      <c r="M1" s="388" t="n">
        <f aca="false">+J1</f>
        <v>1450628</v>
      </c>
    </row>
    <row r="2" customFormat="false" ht="13.2" hidden="false" customHeight="false" outlineLevel="0" collapsed="false">
      <c r="A2" s="0" t="n">
        <f aca="false">+'DATOS IDENTIFICATIVOS'!$C$9</f>
        <v>2021</v>
      </c>
      <c r="B2" s="0" t="n">
        <f aca="false">+'EP9 SUBVENCIONES A RECIBIR'!G13</f>
        <v>86101</v>
      </c>
      <c r="C2" s="0" t="str">
        <f aca="false">+CONCATENATE(MID('DATOS IDENTIFICATIVOS'!$C$10,1,2),"0000")</f>
        <v>980000</v>
      </c>
      <c r="E2" s="0" t="s">
        <v>791</v>
      </c>
      <c r="F2" s="387" t="n">
        <f aca="false">+'EP9 SUBVENCIONES A RECIBIR'!I13</f>
        <v>40000</v>
      </c>
      <c r="I2" s="0" t="s">
        <v>890</v>
      </c>
      <c r="J2" s="388" t="n">
        <f aca="false">+'EP9 SUBVENCIONES A RECIBIR'!D13</f>
        <v>166404</v>
      </c>
      <c r="K2" s="388" t="n">
        <v>0</v>
      </c>
      <c r="L2" s="388" t="n">
        <v>0</v>
      </c>
      <c r="M2" s="388" t="n">
        <f aca="false">+J2</f>
        <v>166404</v>
      </c>
    </row>
    <row r="3" customFormat="false" ht="13.2" hidden="false" customHeight="false" outlineLevel="0" collapsed="false">
      <c r="A3" s="0" t="n">
        <f aca="false">+'DATOS IDENTIFICATIVOS'!$C$9</f>
        <v>2021</v>
      </c>
      <c r="B3" s="0" t="n">
        <f aca="false">+'EP9 SUBVENCIONES A RECIBIR'!G14</f>
        <v>86102</v>
      </c>
      <c r="C3" s="0" t="str">
        <f aca="false">+CONCATENATE(MID('DATOS IDENTIFICATIVOS'!$C$10,1,2),"0000")</f>
        <v>980000</v>
      </c>
      <c r="E3" s="0" t="s">
        <v>791</v>
      </c>
      <c r="F3" s="387" t="n">
        <f aca="false">+'EP9 SUBVENCIONES A RECIBIR'!I14</f>
        <v>70000</v>
      </c>
      <c r="I3" s="0" t="s">
        <v>890</v>
      </c>
      <c r="J3" s="388" t="n">
        <f aca="false">+'EP9 SUBVENCIONES A RECIBIR'!D14</f>
        <v>495443</v>
      </c>
      <c r="K3" s="388" t="n">
        <v>0</v>
      </c>
      <c r="L3" s="388" t="n">
        <v>0</v>
      </c>
      <c r="M3" s="388" t="n">
        <f aca="false">+J3</f>
        <v>495443</v>
      </c>
    </row>
    <row r="4" customFormat="false" ht="13.2" hidden="false" customHeight="false" outlineLevel="0" collapsed="false">
      <c r="A4" s="0" t="n">
        <f aca="false">+'DATOS IDENTIFICATIVOS'!$C$9</f>
        <v>2021</v>
      </c>
      <c r="B4" s="0" t="n">
        <f aca="false">+'EP9 SUBVENCIONES A RECIBIR'!G15</f>
        <v>86103</v>
      </c>
      <c r="C4" s="0" t="str">
        <f aca="false">+CONCATENATE(MID('DATOS IDENTIFICATIVOS'!$C$10,1,2),"0000")</f>
        <v>980000</v>
      </c>
      <c r="E4" s="0" t="s">
        <v>791</v>
      </c>
      <c r="F4" s="387" t="n">
        <f aca="false">+'EP9 SUBVENCIONES A RECIBIR'!I15</f>
        <v>70000</v>
      </c>
      <c r="I4" s="0" t="s">
        <v>890</v>
      </c>
      <c r="J4" s="388" t="n">
        <f aca="false">+'EP9 SUBVENCIONES A RECIBIR'!D15</f>
        <v>0</v>
      </c>
      <c r="K4" s="388" t="n">
        <v>0</v>
      </c>
      <c r="L4" s="388" t="n">
        <v>0</v>
      </c>
      <c r="M4" s="388" t="n">
        <f aca="false">+J4</f>
        <v>0</v>
      </c>
    </row>
    <row r="5" customFormat="false" ht="13.2" hidden="false" customHeight="false" outlineLevel="0" collapsed="false">
      <c r="A5" s="0" t="n">
        <f aca="false">+'DATOS IDENTIFICATIVOS'!$C$9</f>
        <v>2021</v>
      </c>
      <c r="B5" s="0" t="n">
        <f aca="false">+'EP9 SUBVENCIONES A RECIBIR'!G16</f>
        <v>86104</v>
      </c>
      <c r="C5" s="0" t="str">
        <f aca="false">+CONCATENATE(MID('DATOS IDENTIFICATIVOS'!$C$10,1,2),"0000")</f>
        <v>980000</v>
      </c>
      <c r="E5" s="0" t="s">
        <v>791</v>
      </c>
      <c r="F5" s="387" t="n">
        <f aca="false">+'EP9 SUBVENCIONES A RECIBIR'!I16</f>
        <v>77800</v>
      </c>
      <c r="I5" s="0" t="s">
        <v>890</v>
      </c>
      <c r="J5" s="388" t="n">
        <f aca="false">+'EP9 SUBVENCIONES A RECIBIR'!D16</f>
        <v>79719</v>
      </c>
      <c r="K5" s="388" t="n">
        <v>0</v>
      </c>
      <c r="L5" s="388" t="n">
        <v>0</v>
      </c>
      <c r="M5" s="388" t="n">
        <f aca="false">+J5</f>
        <v>79719</v>
      </c>
    </row>
    <row r="6" customFormat="false" ht="13.2" hidden="false" customHeight="false" outlineLevel="0" collapsed="false">
      <c r="A6" s="0" t="n">
        <f aca="false">+'DATOS IDENTIFICATIVOS'!$C$9</f>
        <v>2021</v>
      </c>
      <c r="B6" s="0" t="n">
        <f aca="false">+'EP9 SUBVENCIONES A RECIBIR'!G17</f>
        <v>86105</v>
      </c>
      <c r="C6" s="0" t="str">
        <f aca="false">+CONCATENATE(MID('DATOS IDENTIFICATIVOS'!$C$10,1,2),"0000")</f>
        <v>980000</v>
      </c>
      <c r="E6" s="0" t="s">
        <v>791</v>
      </c>
      <c r="F6" s="387" t="n">
        <f aca="false">+'EP9 SUBVENCIONES A RECIBIR'!I17</f>
        <v>74000</v>
      </c>
      <c r="I6" s="0" t="s">
        <v>890</v>
      </c>
      <c r="J6" s="388" t="n">
        <f aca="false">+'EP9 SUBVENCIONES A RECIBIR'!D17</f>
        <v>100245</v>
      </c>
      <c r="K6" s="388" t="n">
        <v>0</v>
      </c>
      <c r="L6" s="388" t="n">
        <v>0</v>
      </c>
      <c r="M6" s="388" t="n">
        <f aca="false">+J6</f>
        <v>100245</v>
      </c>
    </row>
    <row r="7" customFormat="false" ht="13.2" hidden="false" customHeight="false" outlineLevel="0" collapsed="false">
      <c r="A7" s="0" t="n">
        <f aca="false">+'DATOS IDENTIFICATIVOS'!$C$9</f>
        <v>2021</v>
      </c>
      <c r="B7" s="0" t="n">
        <f aca="false">+'EP9 SUBVENCIONES A RECIBIR'!G18</f>
        <v>86106</v>
      </c>
      <c r="C7" s="0" t="str">
        <f aca="false">+CONCATENATE(MID('DATOS IDENTIFICATIVOS'!$C$10,1,2),"0000")</f>
        <v>980000</v>
      </c>
      <c r="E7" s="0" t="s">
        <v>791</v>
      </c>
      <c r="F7" s="387" t="n">
        <f aca="false">+'EP9 SUBVENCIONES A RECIBIR'!I18</f>
        <v>42000</v>
      </c>
      <c r="I7" s="0" t="s">
        <v>890</v>
      </c>
      <c r="J7" s="388" t="n">
        <f aca="false">+'EP9 SUBVENCIONES A RECIBIR'!D18</f>
        <v>1060159</v>
      </c>
      <c r="K7" s="388" t="n">
        <v>0</v>
      </c>
      <c r="L7" s="388" t="n">
        <v>0</v>
      </c>
      <c r="M7" s="388" t="n">
        <f aca="false">+J7</f>
        <v>1060159</v>
      </c>
    </row>
    <row r="8" customFormat="false" ht="13.2" hidden="false" customHeight="false" outlineLevel="0" collapsed="false">
      <c r="A8" s="0" t="n">
        <f aca="false">+'DATOS IDENTIFICATIVOS'!$C$9</f>
        <v>2021</v>
      </c>
      <c r="B8" s="0" t="n">
        <f aca="false">+'EP9 SUBVENCIONES A RECIBIR'!G19</f>
        <v>86107</v>
      </c>
      <c r="C8" s="0" t="str">
        <f aca="false">+CONCATENATE(MID('DATOS IDENTIFICATIVOS'!$C$10,1,2),"0000")</f>
        <v>980000</v>
      </c>
      <c r="E8" s="0" t="s">
        <v>791</v>
      </c>
      <c r="F8" s="387" t="n">
        <f aca="false">+'EP9 SUBVENCIONES A RECIBIR'!I19</f>
        <v>42000</v>
      </c>
      <c r="I8" s="0" t="s">
        <v>890</v>
      </c>
      <c r="J8" s="388" t="n">
        <f aca="false">+'EP9 SUBVENCIONES A RECIBIR'!D19</f>
        <v>900133</v>
      </c>
      <c r="K8" s="388" t="n">
        <v>0</v>
      </c>
      <c r="L8" s="388" t="n">
        <v>0</v>
      </c>
      <c r="M8" s="388" t="n">
        <f aca="false">+J8</f>
        <v>900133</v>
      </c>
    </row>
    <row r="9" customFormat="false" ht="13.2" hidden="false" customHeight="false" outlineLevel="0" collapsed="false">
      <c r="A9" s="0" t="n">
        <f aca="false">+'DATOS IDENTIFICATIVOS'!$C$9</f>
        <v>2021</v>
      </c>
      <c r="B9" s="0" t="n">
        <f aca="false">+'EP9 SUBVENCIONES A RECIBIR'!G20</f>
        <v>86108</v>
      </c>
      <c r="C9" s="0" t="str">
        <f aca="false">+CONCATENATE(MID('DATOS IDENTIFICATIVOS'!$C$10,1,2),"0000")</f>
        <v>980000</v>
      </c>
      <c r="E9" s="0" t="s">
        <v>791</v>
      </c>
      <c r="F9" s="387" t="n">
        <f aca="false">+'EP9 SUBVENCIONES A RECIBIR'!I20</f>
        <v>44000</v>
      </c>
      <c r="I9" s="0" t="s">
        <v>890</v>
      </c>
      <c r="J9" s="388" t="n">
        <f aca="false">+'EP9 SUBVENCIONES A RECIBIR'!D20</f>
        <v>2366811</v>
      </c>
      <c r="K9" s="388" t="n">
        <v>0</v>
      </c>
      <c r="L9" s="388" t="n">
        <v>0</v>
      </c>
      <c r="M9" s="388" t="n">
        <f aca="false">+J9</f>
        <v>2366811</v>
      </c>
    </row>
    <row r="10" customFormat="false" ht="13.2" hidden="false" customHeight="false" outlineLevel="0" collapsed="false">
      <c r="A10" s="0" t="n">
        <f aca="false">+'DATOS IDENTIFICATIVOS'!$C$9</f>
        <v>2021</v>
      </c>
      <c r="B10" s="0" t="n">
        <f aca="false">+'EP9 SUBVENCIONES A RECIBIR'!G21</f>
        <v>86109</v>
      </c>
      <c r="C10" s="0" t="str">
        <f aca="false">+CONCATENATE(MID('DATOS IDENTIFICATIVOS'!$C$10,1,2),"0000")</f>
        <v>980000</v>
      </c>
      <c r="E10" s="0" t="s">
        <v>791</v>
      </c>
      <c r="F10" s="387" t="n">
        <f aca="false">+'EP9 SUBVENCIONES A RECIBIR'!I21</f>
        <v>47100</v>
      </c>
      <c r="I10" s="0" t="s">
        <v>890</v>
      </c>
      <c r="J10" s="388" t="n">
        <f aca="false">+'EP9 SUBVENCIONES A RECIBIR'!D21</f>
        <v>468571</v>
      </c>
      <c r="K10" s="388" t="n">
        <v>0</v>
      </c>
      <c r="L10" s="388" t="n">
        <v>0</v>
      </c>
      <c r="M10" s="388" t="n">
        <f aca="false">+J10</f>
        <v>468571</v>
      </c>
    </row>
    <row r="11" customFormat="false" ht="13.2" hidden="false" customHeight="false" outlineLevel="0" collapsed="false">
      <c r="A11" s="0" t="n">
        <f aca="false">+'DATOS IDENTIFICATIVOS'!$C$9</f>
        <v>2021</v>
      </c>
      <c r="B11" s="0" t="n">
        <f aca="false">+'EP9 SUBVENCIONES A RECIBIR'!G22</f>
        <v>86110</v>
      </c>
      <c r="C11" s="0" t="str">
        <f aca="false">+CONCATENATE(MID('DATOS IDENTIFICATIVOS'!$C$10,1,2),"0000")</f>
        <v>980000</v>
      </c>
      <c r="E11" s="0" t="s">
        <v>791</v>
      </c>
      <c r="F11" s="387" t="n">
        <f aca="false">+'EP9 SUBVENCIONES A RECIBIR'!I22</f>
        <v>72000</v>
      </c>
      <c r="I11" s="0" t="s">
        <v>890</v>
      </c>
      <c r="J11" s="388" t="n">
        <f aca="false">+'EP9 SUBVENCIONES A RECIBIR'!D22</f>
        <v>760000</v>
      </c>
      <c r="K11" s="388" t="n">
        <v>0</v>
      </c>
      <c r="L11" s="388" t="n">
        <v>0</v>
      </c>
      <c r="M11" s="388" t="n">
        <f aca="false">+J11</f>
        <v>760000</v>
      </c>
    </row>
    <row r="12" customFormat="false" ht="13.2" hidden="false" customHeight="false" outlineLevel="0" collapsed="false">
      <c r="A12" s="0" t="n">
        <f aca="false">+'DATOS IDENTIFICATIVOS'!$C$9</f>
        <v>2021</v>
      </c>
      <c r="B12" s="0" t="n">
        <f aca="false">+'EP9 SUBVENCIONES A RECIBIR'!G23</f>
        <v>86111</v>
      </c>
      <c r="C12" s="0" t="str">
        <f aca="false">+CONCATENATE(MID('DATOS IDENTIFICATIVOS'!$C$10,1,2),"0000")</f>
        <v>980000</v>
      </c>
      <c r="E12" s="0" t="s">
        <v>791</v>
      </c>
      <c r="F12" s="387" t="n">
        <f aca="false">+'EP9 SUBVENCIONES A RECIBIR'!I23</f>
        <v>47100</v>
      </c>
      <c r="I12" s="0" t="s">
        <v>890</v>
      </c>
      <c r="J12" s="388" t="n">
        <f aca="false">+'EP9 SUBVENCIONES A RECIBIR'!D23</f>
        <v>446756</v>
      </c>
      <c r="K12" s="388" t="n">
        <v>0</v>
      </c>
      <c r="L12" s="388" t="n">
        <v>0</v>
      </c>
      <c r="M12" s="388" t="n">
        <f aca="false">+J12</f>
        <v>446756</v>
      </c>
    </row>
    <row r="13" customFormat="false" ht="13.2" hidden="false" customHeight="false" outlineLevel="0" collapsed="false">
      <c r="A13" s="0" t="n">
        <f aca="false">+'DATOS IDENTIFICATIVOS'!$C$9</f>
        <v>2021</v>
      </c>
      <c r="B13" s="0" t="n">
        <f aca="false">+'EP9 SUBVENCIONES A RECIBIR'!G24</f>
        <v>86112</v>
      </c>
      <c r="C13" s="0" t="str">
        <f aca="false">+CONCATENATE(MID('DATOS IDENTIFICATIVOS'!$C$10,1,2),"0000")</f>
        <v>980000</v>
      </c>
      <c r="E13" s="0" t="s">
        <v>791</v>
      </c>
      <c r="F13" s="387" t="n">
        <f aca="false">+'EP9 SUBVENCIONES A RECIBIR'!I24</f>
        <v>72000</v>
      </c>
      <c r="I13" s="0" t="s">
        <v>890</v>
      </c>
      <c r="J13" s="388" t="n">
        <f aca="false">+'EP9 SUBVENCIONES A RECIBIR'!D24</f>
        <v>0</v>
      </c>
      <c r="K13" s="388" t="n">
        <v>0</v>
      </c>
      <c r="L13" s="388" t="n">
        <v>0</v>
      </c>
      <c r="M13" s="388" t="n">
        <f aca="false">+J13</f>
        <v>0</v>
      </c>
    </row>
    <row r="14" customFormat="false" ht="13.2" hidden="false" customHeight="false" outlineLevel="0" collapsed="false">
      <c r="A14" s="0" t="n">
        <f aca="false">+'DATOS IDENTIFICATIVOS'!$C$9</f>
        <v>2021</v>
      </c>
      <c r="B14" s="0" t="n">
        <f aca="false">+'EP9 SUBVENCIONES A RECIBIR'!G25</f>
        <v>86113</v>
      </c>
      <c r="C14" s="0" t="str">
        <f aca="false">+CONCATENATE(MID('DATOS IDENTIFICATIVOS'!$C$10,1,2),"0000")</f>
        <v>980000</v>
      </c>
      <c r="E14" s="0" t="s">
        <v>791</v>
      </c>
      <c r="F14" s="387" t="n">
        <f aca="false">+'EP9 SUBVENCIONES A RECIBIR'!I25</f>
        <v>72000</v>
      </c>
      <c r="I14" s="0" t="s">
        <v>890</v>
      </c>
      <c r="J14" s="388" t="n">
        <f aca="false">+'EP9 SUBVENCIONES A RECIBIR'!D25</f>
        <v>872953</v>
      </c>
      <c r="K14" s="388" t="n">
        <v>0</v>
      </c>
      <c r="L14" s="388" t="n">
        <v>0</v>
      </c>
      <c r="M14" s="388" t="n">
        <f aca="false">+J14</f>
        <v>872953</v>
      </c>
    </row>
    <row r="15" customFormat="false" ht="13.2" hidden="false" customHeight="false" outlineLevel="0" collapsed="false">
      <c r="A15" s="0" t="n">
        <f aca="false">+'DATOS IDENTIFICATIVOS'!$C$9</f>
        <v>2021</v>
      </c>
      <c r="B15" s="0" t="n">
        <f aca="false">+'EP9 SUBVENCIONES A RECIBIR'!G26</f>
        <v>86114</v>
      </c>
      <c r="C15" s="0" t="str">
        <f aca="false">+CONCATENATE(MID('DATOS IDENTIFICATIVOS'!$C$10,1,2),"0000")</f>
        <v>980000</v>
      </c>
      <c r="E15" s="0" t="s">
        <v>791</v>
      </c>
      <c r="F15" s="387" t="n">
        <f aca="false">+'EP9 SUBVENCIONES A RECIBIR'!I26</f>
        <v>48001</v>
      </c>
      <c r="I15" s="0" t="s">
        <v>890</v>
      </c>
      <c r="J15" s="388" t="n">
        <f aca="false">+'EP9 SUBVENCIONES A RECIBIR'!D26</f>
        <v>0</v>
      </c>
      <c r="K15" s="388" t="n">
        <v>0</v>
      </c>
      <c r="L15" s="388" t="n">
        <v>0</v>
      </c>
      <c r="M15" s="388" t="n">
        <f aca="false">+J15</f>
        <v>0</v>
      </c>
    </row>
    <row r="16" customFormat="false" ht="13.2" hidden="false" customHeight="false" outlineLevel="0" collapsed="false">
      <c r="A16" s="0" t="n">
        <f aca="false">+'DATOS IDENTIFICATIVOS'!$C$9</f>
        <v>2021</v>
      </c>
      <c r="B16" s="0" t="n">
        <f aca="false">+'EP9 SUBVENCIONES A RECIBIR'!G27</f>
        <v>86115</v>
      </c>
      <c r="C16" s="0" t="str">
        <f aca="false">+CONCATENATE(MID('DATOS IDENTIFICATIVOS'!$C$10,1,2),"0000")</f>
        <v>980000</v>
      </c>
      <c r="E16" s="0" t="s">
        <v>791</v>
      </c>
      <c r="F16" s="387" t="n">
        <f aca="false">+'EP9 SUBVENCIONES A RECIBIR'!I27</f>
        <v>48001</v>
      </c>
      <c r="I16" s="0" t="s">
        <v>890</v>
      </c>
      <c r="J16" s="388" t="n">
        <f aca="false">+'EP9 SUBVENCIONES A RECIBIR'!D27</f>
        <v>200000</v>
      </c>
      <c r="K16" s="388" t="n">
        <v>0</v>
      </c>
      <c r="L16" s="388" t="n">
        <v>0</v>
      </c>
      <c r="M16" s="388" t="n">
        <f aca="false">+J16</f>
        <v>200000</v>
      </c>
    </row>
    <row r="17" customFormat="false" ht="13.2" hidden="false" customHeight="false" outlineLevel="0" collapsed="false">
      <c r="A17" s="0" t="n">
        <f aca="false">+'DATOS IDENTIFICATIVOS'!$C$9</f>
        <v>2021</v>
      </c>
      <c r="B17" s="0" t="n">
        <f aca="false">+'EP9 SUBVENCIONES A RECIBIR'!G28</f>
        <v>86116</v>
      </c>
      <c r="C17" s="0" t="str">
        <f aca="false">+CONCATENATE(MID('DATOS IDENTIFICATIVOS'!$C$10,1,2),"0000")</f>
        <v>980000</v>
      </c>
      <c r="E17" s="0" t="s">
        <v>791</v>
      </c>
      <c r="F17" s="387" t="n">
        <f aca="false">+'EP9 SUBVENCIONES A RECIBIR'!I28</f>
        <v>79000</v>
      </c>
      <c r="I17" s="0" t="s">
        <v>890</v>
      </c>
      <c r="J17" s="388" t="n">
        <f aca="false">+'EP9 SUBVENCIONES A RECIBIR'!D28</f>
        <v>69398</v>
      </c>
      <c r="K17" s="388" t="n">
        <v>0</v>
      </c>
      <c r="L17" s="388" t="n">
        <v>0</v>
      </c>
      <c r="M17" s="388" t="n">
        <f aca="false">+J17</f>
        <v>69398</v>
      </c>
    </row>
    <row r="18" customFormat="false" ht="13.2" hidden="false" customHeight="false" outlineLevel="0" collapsed="false">
      <c r="A18" s="0" t="n">
        <f aca="false">+'DATOS IDENTIFICATIVOS'!$C$9</f>
        <v>2021</v>
      </c>
      <c r="B18" s="0" t="n">
        <f aca="false">+'EP9 SUBVENCIONES A RECIBIR'!G29</f>
        <v>86117</v>
      </c>
      <c r="C18" s="0" t="str">
        <f aca="false">+CONCATENATE(MID('DATOS IDENTIFICATIVOS'!$C$10,1,2),"0000")</f>
        <v>980000</v>
      </c>
      <c r="E18" s="0" t="s">
        <v>791</v>
      </c>
      <c r="F18" s="387" t="n">
        <f aca="false">+'EP9 SUBVENCIONES A RECIBIR'!I29</f>
        <v>49000</v>
      </c>
      <c r="I18" s="0" t="s">
        <v>890</v>
      </c>
      <c r="J18" s="388" t="n">
        <f aca="false">+'EP9 SUBVENCIONES A RECIBIR'!D29</f>
        <v>423088</v>
      </c>
      <c r="K18" s="388" t="n">
        <v>0</v>
      </c>
      <c r="L18" s="388" t="n">
        <v>0</v>
      </c>
      <c r="M18" s="388" t="n">
        <f aca="false">+J18</f>
        <v>423088</v>
      </c>
    </row>
    <row r="19" customFormat="false" ht="13.2" hidden="false" customHeight="false" outlineLevel="0" collapsed="false">
      <c r="A19" s="0" t="n">
        <f aca="false">+'DATOS IDENTIFICATIVOS'!$C$9</f>
        <v>2021</v>
      </c>
      <c r="B19" s="0" t="n">
        <f aca="false">+'EP9 SUBVENCIONES A RECIBIR'!G30</f>
        <v>86118</v>
      </c>
      <c r="C19" s="0" t="str">
        <f aca="false">+CONCATENATE(MID('DATOS IDENTIFICATIVOS'!$C$10,1,2),"0000")</f>
        <v>980000</v>
      </c>
      <c r="E19" s="0" t="s">
        <v>791</v>
      </c>
      <c r="F19" s="387" t="n">
        <f aca="false">+'EP9 SUBVENCIONES A RECIBIR'!I30</f>
        <v>43000</v>
      </c>
      <c r="I19" s="0" t="s">
        <v>890</v>
      </c>
      <c r="J19" s="388" t="n">
        <f aca="false">+'EP9 SUBVENCIONES A RECIBIR'!D30</f>
        <v>28269</v>
      </c>
      <c r="K19" s="388" t="n">
        <v>0</v>
      </c>
      <c r="L19" s="388" t="n">
        <v>0</v>
      </c>
      <c r="M19" s="388" t="n">
        <f aca="false">+J19</f>
        <v>28269</v>
      </c>
    </row>
    <row r="20" customFormat="false" ht="13.2" hidden="false" customHeight="false" outlineLevel="0" collapsed="false">
      <c r="A20" s="0" t="n">
        <f aca="false">+'DATOS IDENTIFICATIVOS'!$C$9</f>
        <v>2021</v>
      </c>
      <c r="B20" s="0" t="n">
        <f aca="false">+'EP9 SUBVENCIONES A RECIBIR'!G31</f>
        <v>86119</v>
      </c>
      <c r="C20" s="0" t="str">
        <f aca="false">+CONCATENATE(MID('DATOS IDENTIFICATIVOS'!$C$10,1,2),"0000")</f>
        <v>980000</v>
      </c>
      <c r="E20" s="0" t="s">
        <v>791</v>
      </c>
      <c r="F20" s="387" t="n">
        <f aca="false">+'EP9 SUBVENCIONES A RECIBIR'!I31</f>
        <v>73000</v>
      </c>
      <c r="I20" s="0" t="s">
        <v>890</v>
      </c>
      <c r="J20" s="388" t="n">
        <f aca="false">+'EP9 SUBVENCIONES A RECIBIR'!D31</f>
        <v>6322</v>
      </c>
      <c r="K20" s="388" t="n">
        <v>0</v>
      </c>
      <c r="L20" s="388" t="n">
        <v>0</v>
      </c>
      <c r="M20" s="388" t="n">
        <f aca="false">+J20</f>
        <v>6322</v>
      </c>
    </row>
    <row r="21" customFormat="false" ht="13.2" hidden="false" customHeight="false" outlineLevel="0" collapsed="false">
      <c r="A21" s="0" t="n">
        <f aca="false">+'DATOS IDENTIFICATIVOS'!$C$9</f>
        <v>2021</v>
      </c>
      <c r="B21" s="0" t="n">
        <f aca="false">+'EP9 SUBVENCIONES A RECIBIR'!G32</f>
        <v>86120</v>
      </c>
      <c r="C21" s="0" t="str">
        <f aca="false">+CONCATENATE(MID('DATOS IDENTIFICATIVOS'!$C$10,1,2),"0000")</f>
        <v>980000</v>
      </c>
      <c r="E21" s="0" t="s">
        <v>791</v>
      </c>
      <c r="F21" s="387" t="n">
        <f aca="false">+'EP9 SUBVENCIONES A RECIBIR'!I32</f>
        <v>72000</v>
      </c>
      <c r="I21" s="0" t="s">
        <v>890</v>
      </c>
      <c r="J21" s="388" t="n">
        <f aca="false">+'EP9 SUBVENCIONES A RECIBIR'!D32</f>
        <v>0</v>
      </c>
      <c r="K21" s="388" t="n">
        <v>0</v>
      </c>
      <c r="L21" s="388" t="n">
        <v>0</v>
      </c>
      <c r="M21" s="388" t="n">
        <f aca="false">+J21</f>
        <v>0</v>
      </c>
    </row>
    <row r="22" customFormat="false" ht="13.2" hidden="false" customHeight="false" outlineLevel="0" collapsed="false">
      <c r="A22" s="0" t="n">
        <f aca="false">+'DATOS IDENTIFICATIVOS'!$C$9</f>
        <v>2021</v>
      </c>
      <c r="B22" s="0" t="n">
        <f aca="false">+'EP9 SUBVENCIONES A RECIBIR'!G33</f>
        <v>86121</v>
      </c>
      <c r="C22" s="0" t="str">
        <f aca="false">+CONCATENATE(MID('DATOS IDENTIFICATIVOS'!$C$10,1,2),"0000")</f>
        <v>980000</v>
      </c>
      <c r="E22" s="0" t="s">
        <v>791</v>
      </c>
      <c r="F22" s="387" t="n">
        <f aca="false">+'EP9 SUBVENCIONES A RECIBIR'!I33</f>
        <v>40000</v>
      </c>
      <c r="I22" s="0" t="s">
        <v>890</v>
      </c>
      <c r="J22" s="388" t="n">
        <f aca="false">+'EP9 SUBVENCIONES A RECIBIR'!D33</f>
        <v>0</v>
      </c>
      <c r="K22" s="388" t="n">
        <v>0</v>
      </c>
      <c r="L22" s="388" t="n">
        <v>0</v>
      </c>
      <c r="M22" s="388" t="n">
        <f aca="false">+J22</f>
        <v>0</v>
      </c>
    </row>
    <row r="23" customFormat="false" ht="13.2" hidden="false" customHeight="false" outlineLevel="0" collapsed="false">
      <c r="A23" s="0" t="n">
        <f aca="false">+'DATOS IDENTIFICATIVOS'!$C$9</f>
        <v>2021</v>
      </c>
      <c r="B23" s="0" t="n">
        <f aca="false">+'EP11SUBV A CONCEDER'!G20</f>
        <v>86126</v>
      </c>
      <c r="C23" s="0" t="str">
        <f aca="false">+CONCATENATE(MID('DATOS IDENTIFICATIVOS'!$C$10,1,2),"0000")</f>
        <v>980000</v>
      </c>
      <c r="E23" s="0" t="s">
        <v>888</v>
      </c>
      <c r="F23" s="389" t="str">
        <f aca="false">+VLOOKUP('DATOS IDENTIFICATIVOS'!$A$52,'EMPRESA- PROGRAMA'!$B$2:$C$45,2,FALSE())</f>
        <v>910I</v>
      </c>
      <c r="G23" s="387" t="n">
        <f aca="false">+'EP11SUBV A CONCEDER'!I20</f>
        <v>40000</v>
      </c>
      <c r="I23" s="0" t="s">
        <v>890</v>
      </c>
      <c r="J23" s="388" t="n">
        <f aca="false">+'EP11SUBV A CONCEDER'!D20</f>
        <v>0</v>
      </c>
      <c r="K23" s="388" t="n">
        <v>0</v>
      </c>
      <c r="L23" s="388" t="n">
        <v>0</v>
      </c>
      <c r="M23" s="388" t="n">
        <f aca="false">+J23</f>
        <v>0</v>
      </c>
    </row>
    <row r="24" customFormat="false" ht="13.2" hidden="false" customHeight="false" outlineLevel="0" collapsed="false">
      <c r="A24" s="0" t="n">
        <f aca="false">+'DATOS IDENTIFICATIVOS'!$C$9</f>
        <v>2021</v>
      </c>
      <c r="B24" s="0" t="n">
        <f aca="false">+'EP11SUBV A CONCEDER'!G21</f>
        <v>86127</v>
      </c>
      <c r="C24" s="0" t="str">
        <f aca="false">+CONCATENATE(MID('DATOS IDENTIFICATIVOS'!$C$10,1,2),"0000")</f>
        <v>980000</v>
      </c>
      <c r="E24" s="0" t="s">
        <v>888</v>
      </c>
      <c r="F24" s="389" t="str">
        <f aca="false">+VLOOKUP('DATOS IDENTIFICATIVOS'!$A$52,'EMPRESA- PROGRAMA'!$B$2:$C$45,2,FALSE())</f>
        <v>910I</v>
      </c>
      <c r="G24" s="387" t="n">
        <f aca="false">+'EP11SUBV A CONCEDER'!I21</f>
        <v>40000</v>
      </c>
      <c r="I24" s="0" t="s">
        <v>890</v>
      </c>
      <c r="J24" s="388" t="n">
        <f aca="false">+'EP11SUBV A CONCEDER'!D21</f>
        <v>0</v>
      </c>
      <c r="K24" s="388" t="n">
        <v>0</v>
      </c>
      <c r="L24" s="388" t="n">
        <v>0</v>
      </c>
      <c r="M24" s="388" t="n">
        <f aca="false">+J24</f>
        <v>0</v>
      </c>
    </row>
    <row r="25" customFormat="false" ht="13.2" hidden="false" customHeight="false" outlineLevel="0" collapsed="false">
      <c r="A25" s="0" t="n">
        <f aca="false">+'DATOS IDENTIFICATIVOS'!$C$9</f>
        <v>2021</v>
      </c>
      <c r="B25" s="0" t="n">
        <f aca="false">+'EP11SUBV A CONCEDER'!G22</f>
        <v>86128</v>
      </c>
      <c r="C25" s="0" t="str">
        <f aca="false">+CONCATENATE(MID('DATOS IDENTIFICATIVOS'!$C$10,1,2),"0000")</f>
        <v>980000</v>
      </c>
      <c r="E25" s="0" t="s">
        <v>888</v>
      </c>
      <c r="F25" s="389" t="str">
        <f aca="false">+VLOOKUP('DATOS IDENTIFICATIVOS'!$A$52,'EMPRESA- PROGRAMA'!$B$2:$C$45,2,FALSE())</f>
        <v>910I</v>
      </c>
      <c r="G25" s="387" t="n">
        <f aca="false">+'EP11SUBV A CONCEDER'!I22</f>
        <v>40000</v>
      </c>
      <c r="I25" s="0" t="s">
        <v>890</v>
      </c>
      <c r="J25" s="388" t="n">
        <f aca="false">+'EP11SUBV A CONCEDER'!D22</f>
        <v>0</v>
      </c>
      <c r="K25" s="388" t="n">
        <v>0</v>
      </c>
      <c r="L25" s="388" t="n">
        <v>0</v>
      </c>
      <c r="M25" s="388" t="n">
        <f aca="false">+J25</f>
        <v>0</v>
      </c>
    </row>
    <row r="26" customFormat="false" ht="13.2" hidden="false" customHeight="false" outlineLevel="0" collapsed="false">
      <c r="A26" s="0" t="n">
        <f aca="false">+'DATOS IDENTIFICATIVOS'!$C$9</f>
        <v>2021</v>
      </c>
      <c r="B26" s="0" t="n">
        <f aca="false">+'EP11SUBV A CONCEDER'!G23</f>
        <v>86129</v>
      </c>
      <c r="C26" s="0" t="str">
        <f aca="false">+CONCATENATE(MID('DATOS IDENTIFICATIVOS'!$C$10,1,2),"0000")</f>
        <v>980000</v>
      </c>
      <c r="E26" s="0" t="s">
        <v>888</v>
      </c>
      <c r="F26" s="389" t="str">
        <f aca="false">+VLOOKUP('DATOS IDENTIFICATIVOS'!$A$52,'EMPRESA- PROGRAMA'!$B$2:$C$45,2,FALSE())</f>
        <v>910I</v>
      </c>
      <c r="G26" s="387" t="n">
        <f aca="false">+'EP11SUBV A CONCEDER'!I23</f>
        <v>40000</v>
      </c>
      <c r="I26" s="0" t="s">
        <v>890</v>
      </c>
      <c r="J26" s="388" t="n">
        <f aca="false">+'EP11SUBV A CONCEDER'!D23</f>
        <v>0</v>
      </c>
      <c r="K26" s="388" t="n">
        <v>0</v>
      </c>
      <c r="L26" s="388" t="n">
        <v>0</v>
      </c>
      <c r="M26" s="388" t="n">
        <f aca="false">+J26</f>
        <v>0</v>
      </c>
    </row>
    <row r="27" customFormat="false" ht="13.2" hidden="false" customHeight="false" outlineLevel="0" collapsed="false">
      <c r="A27" s="0" t="n">
        <f aca="false">+'DATOS IDENTIFICATIVOS'!$C$9</f>
        <v>2021</v>
      </c>
      <c r="B27" s="0" t="n">
        <f aca="false">+'EP11SUBV A CONCEDER'!G24</f>
        <v>86130</v>
      </c>
      <c r="C27" s="0" t="str">
        <f aca="false">+CONCATENATE(MID('DATOS IDENTIFICATIVOS'!$C$10,1,2),"0000")</f>
        <v>980000</v>
      </c>
      <c r="E27" s="0" t="s">
        <v>888</v>
      </c>
      <c r="F27" s="389" t="str">
        <f aca="false">+VLOOKUP('DATOS IDENTIFICATIVOS'!$A$52,'EMPRESA- PROGRAMA'!$B$2:$C$45,2,FALSE())</f>
        <v>910I</v>
      </c>
      <c r="G27" s="387" t="n">
        <f aca="false">+'EP11SUBV A CONCEDER'!I24</f>
        <v>40000</v>
      </c>
      <c r="I27" s="0" t="s">
        <v>890</v>
      </c>
      <c r="J27" s="388" t="n">
        <f aca="false">+'EP11SUBV A CONCEDER'!D24</f>
        <v>0</v>
      </c>
      <c r="K27" s="388" t="n">
        <v>0</v>
      </c>
      <c r="L27" s="388" t="n">
        <v>0</v>
      </c>
      <c r="M27" s="388" t="n">
        <f aca="false">+J27</f>
        <v>0</v>
      </c>
    </row>
    <row r="28" customFormat="false" ht="13.2" hidden="false" customHeight="false" outlineLevel="0" collapsed="false">
      <c r="A28" s="0" t="n">
        <f aca="false">+'DATOS IDENTIFICATIVOS'!$C$9</f>
        <v>2021</v>
      </c>
      <c r="B28" s="0" t="n">
        <f aca="false">+'EP11SUBV A CONCEDER'!G25</f>
        <v>86131</v>
      </c>
      <c r="C28" s="0" t="str">
        <f aca="false">+CONCATENATE(MID('DATOS IDENTIFICATIVOS'!$C$10,1,2),"0000")</f>
        <v>980000</v>
      </c>
      <c r="E28" s="0" t="s">
        <v>888</v>
      </c>
      <c r="F28" s="389" t="str">
        <f aca="false">+VLOOKUP('DATOS IDENTIFICATIVOS'!$A$52,'EMPRESA- PROGRAMA'!$B$2:$C$45,2,FALSE())</f>
        <v>910I</v>
      </c>
      <c r="G28" s="387" t="n">
        <f aca="false">+'EP11SUBV A CONCEDER'!I25</f>
        <v>40000</v>
      </c>
      <c r="I28" s="0" t="s">
        <v>890</v>
      </c>
      <c r="J28" s="388" t="n">
        <f aca="false">+'EP11SUBV A CONCEDER'!D25</f>
        <v>0</v>
      </c>
      <c r="K28" s="388" t="n">
        <v>0</v>
      </c>
      <c r="L28" s="388" t="n">
        <v>0</v>
      </c>
      <c r="M28" s="388" t="n">
        <f aca="false">+J28</f>
        <v>0</v>
      </c>
    </row>
    <row r="29" customFormat="false" ht="13.2" hidden="false" customHeight="false" outlineLevel="0" collapsed="false">
      <c r="A29" s="0" t="n">
        <f aca="false">+'DATOS IDENTIFICATIVOS'!$C$9</f>
        <v>2021</v>
      </c>
      <c r="B29" s="0" t="n">
        <f aca="false">+'EP11SUBV A CONCEDER'!G26</f>
        <v>86132</v>
      </c>
      <c r="C29" s="0" t="str">
        <f aca="false">+CONCATENATE(MID('DATOS IDENTIFICATIVOS'!$C$10,1,2),"0000")</f>
        <v>980000</v>
      </c>
      <c r="E29" s="0" t="s">
        <v>888</v>
      </c>
      <c r="F29" s="389" t="str">
        <f aca="false">+VLOOKUP('DATOS IDENTIFICATIVOS'!$A$52,'EMPRESA- PROGRAMA'!$B$2:$C$45,2,FALSE())</f>
        <v>910I</v>
      </c>
      <c r="G29" s="387" t="n">
        <f aca="false">+'EP11SUBV A CONCEDER'!I26</f>
        <v>40000</v>
      </c>
      <c r="I29" s="0" t="s">
        <v>890</v>
      </c>
      <c r="J29" s="388" t="n">
        <f aca="false">+'EP11SUBV A CONCEDER'!D26</f>
        <v>0</v>
      </c>
      <c r="K29" s="388" t="n">
        <v>0</v>
      </c>
      <c r="L29" s="388" t="n">
        <v>0</v>
      </c>
      <c r="M29" s="388" t="n">
        <f aca="false">+J29</f>
        <v>0</v>
      </c>
    </row>
    <row r="30" customFormat="false" ht="13.2" hidden="false" customHeight="false" outlineLevel="0" collapsed="false">
      <c r="A30" s="0" t="n">
        <f aca="false">+'DATOS IDENTIFICATIVOS'!$C$9</f>
        <v>2021</v>
      </c>
      <c r="B30" s="0" t="n">
        <f aca="false">+'EP11SUBV A CONCEDER'!G27</f>
        <v>86133</v>
      </c>
      <c r="C30" s="0" t="str">
        <f aca="false">+CONCATENATE(MID('DATOS IDENTIFICATIVOS'!$C$10,1,2),"0000")</f>
        <v>980000</v>
      </c>
      <c r="E30" s="0" t="s">
        <v>888</v>
      </c>
      <c r="F30" s="389" t="str">
        <f aca="false">+VLOOKUP('DATOS IDENTIFICATIVOS'!$A$52,'EMPRESA- PROGRAMA'!$B$2:$C$45,2,FALSE())</f>
        <v>910I</v>
      </c>
      <c r="G30" s="387" t="n">
        <f aca="false">+'EP11SUBV A CONCEDER'!I27</f>
        <v>40000</v>
      </c>
      <c r="I30" s="0" t="s">
        <v>890</v>
      </c>
      <c r="J30" s="388" t="n">
        <f aca="false">+'EP11SUBV A CONCEDER'!D27</f>
        <v>0</v>
      </c>
      <c r="K30" s="388" t="n">
        <v>0</v>
      </c>
      <c r="L30" s="388" t="n">
        <v>0</v>
      </c>
      <c r="M30" s="388" t="n">
        <f aca="false">+J30</f>
        <v>0</v>
      </c>
    </row>
    <row r="31" customFormat="false" ht="13.2" hidden="false" customHeight="false" outlineLevel="0" collapsed="false">
      <c r="A31" s="0" t="n">
        <f aca="false">+'DATOS IDENTIFICATIVOS'!$C$9</f>
        <v>2021</v>
      </c>
      <c r="B31" s="0" t="n">
        <f aca="false">+'EP11SUBV A CONCEDER'!G28</f>
        <v>86134</v>
      </c>
      <c r="C31" s="0" t="str">
        <f aca="false">+CONCATENATE(MID('DATOS IDENTIFICATIVOS'!$C$10,1,2),"0000")</f>
        <v>980000</v>
      </c>
      <c r="E31" s="0" t="s">
        <v>888</v>
      </c>
      <c r="F31" s="389" t="str">
        <f aca="false">+VLOOKUP('DATOS IDENTIFICATIVOS'!$A$52,'EMPRESA- PROGRAMA'!$B$2:$C$45,2,FALSE())</f>
        <v>910I</v>
      </c>
      <c r="G31" s="387" t="n">
        <f aca="false">+'EP11SUBV A CONCEDER'!I28</f>
        <v>40000</v>
      </c>
      <c r="I31" s="0" t="s">
        <v>890</v>
      </c>
      <c r="J31" s="388" t="n">
        <f aca="false">+'EP11SUBV A CONCEDER'!D28</f>
        <v>0</v>
      </c>
      <c r="K31" s="388" t="n">
        <v>0</v>
      </c>
      <c r="L31" s="388" t="n">
        <v>0</v>
      </c>
      <c r="M31" s="388" t="n">
        <f aca="false">+J31</f>
        <v>0</v>
      </c>
    </row>
    <row r="32" customFormat="false" ht="13.2" hidden="false" customHeight="false" outlineLevel="0" collapsed="false">
      <c r="A32" s="0" t="n">
        <f aca="false">+'DATOS IDENTIFICATIVOS'!$C$9</f>
        <v>2021</v>
      </c>
      <c r="B32" s="0" t="n">
        <f aca="false">+'EP11SUBV A CONCEDER'!G29</f>
        <v>86135</v>
      </c>
      <c r="C32" s="0" t="str">
        <f aca="false">+CONCATENATE(MID('DATOS IDENTIFICATIVOS'!$C$10,1,2),"0000")</f>
        <v>980000</v>
      </c>
      <c r="E32" s="0" t="s">
        <v>888</v>
      </c>
      <c r="F32" s="389" t="str">
        <f aca="false">+VLOOKUP('DATOS IDENTIFICATIVOS'!$A$52,'EMPRESA- PROGRAMA'!$B$2:$C$45,2,FALSE())</f>
        <v>910I</v>
      </c>
      <c r="G32" s="387" t="n">
        <f aca="false">+'EP11SUBV A CONCEDER'!I29</f>
        <v>40000</v>
      </c>
      <c r="I32" s="0" t="s">
        <v>890</v>
      </c>
      <c r="J32" s="388" t="n">
        <f aca="false">+'EP11SUBV A CONCEDER'!D29</f>
        <v>0</v>
      </c>
      <c r="K32" s="388" t="n">
        <v>0</v>
      </c>
      <c r="L32" s="388" t="n">
        <v>0</v>
      </c>
      <c r="M32" s="388" t="n">
        <f aca="false">+J32</f>
        <v>0</v>
      </c>
    </row>
    <row r="33" customFormat="false" ht="13.2" hidden="false" customHeight="false" outlineLevel="0" collapsed="false">
      <c r="A33" s="0" t="n">
        <f aca="false">+'DATOS IDENTIFICATIVOS'!$C$9</f>
        <v>2021</v>
      </c>
      <c r="B33" s="0" t="n">
        <f aca="false">+'EP11SUBV A CONCEDER'!G30</f>
        <v>86136</v>
      </c>
      <c r="C33" s="0" t="str">
        <f aca="false">+CONCATENATE(MID('DATOS IDENTIFICATIVOS'!$C$10,1,2),"0000")</f>
        <v>980000</v>
      </c>
      <c r="E33" s="0" t="s">
        <v>888</v>
      </c>
      <c r="F33" s="389" t="str">
        <f aca="false">+VLOOKUP('DATOS IDENTIFICATIVOS'!$A$52,'EMPRESA- PROGRAMA'!$B$2:$C$45,2,FALSE())</f>
        <v>910I</v>
      </c>
      <c r="G33" s="387" t="n">
        <f aca="false">+'EP11SUBV A CONCEDER'!I30</f>
        <v>40000</v>
      </c>
      <c r="I33" s="0" t="s">
        <v>890</v>
      </c>
      <c r="J33" s="388" t="n">
        <f aca="false">+'EP11SUBV A CONCEDER'!D30</f>
        <v>0</v>
      </c>
      <c r="K33" s="388" t="n">
        <v>0</v>
      </c>
      <c r="L33" s="388" t="n">
        <v>0</v>
      </c>
      <c r="M33" s="388" t="n">
        <f aca="false">+J33</f>
        <v>0</v>
      </c>
    </row>
    <row r="34" customFormat="false" ht="13.2" hidden="false" customHeight="false" outlineLevel="0" collapsed="false">
      <c r="A34" s="0" t="n">
        <f aca="false">+'DATOS IDENTIFICATIVOS'!$C$9</f>
        <v>2021</v>
      </c>
      <c r="B34" s="0" t="n">
        <f aca="false">+'EP11SUBV A CONCEDER'!G31</f>
        <v>86137</v>
      </c>
      <c r="C34" s="0" t="str">
        <f aca="false">+CONCATENATE(MID('DATOS IDENTIFICATIVOS'!$C$10,1,2),"0000")</f>
        <v>980000</v>
      </c>
      <c r="E34" s="0" t="s">
        <v>888</v>
      </c>
      <c r="F34" s="389" t="str">
        <f aca="false">+VLOOKUP('DATOS IDENTIFICATIVOS'!$A$52,'EMPRESA- PROGRAMA'!$B$2:$C$45,2,FALSE())</f>
        <v>910I</v>
      </c>
      <c r="G34" s="387" t="n">
        <f aca="false">+'EP11SUBV A CONCEDER'!I31</f>
        <v>40000</v>
      </c>
      <c r="I34" s="0" t="s">
        <v>890</v>
      </c>
      <c r="J34" s="388" t="n">
        <f aca="false">+'EP11SUBV A CONCEDER'!D31</f>
        <v>0</v>
      </c>
      <c r="K34" s="388" t="n">
        <v>0</v>
      </c>
      <c r="L34" s="388" t="n">
        <v>0</v>
      </c>
      <c r="M34" s="388" t="n">
        <f aca="false">+J34</f>
        <v>0</v>
      </c>
    </row>
    <row r="35" customFormat="false" ht="13.2" hidden="false" customHeight="false" outlineLevel="0" collapsed="false">
      <c r="A35" s="0" t="n">
        <f aca="false">+'DATOS IDENTIFICATIVOS'!$C$9</f>
        <v>2021</v>
      </c>
      <c r="B35" s="0" t="n">
        <f aca="false">+'EP11SUBV A CONCEDER'!G32</f>
        <v>86138</v>
      </c>
      <c r="C35" s="0" t="str">
        <f aca="false">+CONCATENATE(MID('DATOS IDENTIFICATIVOS'!$C$10,1,2),"0000")</f>
        <v>980000</v>
      </c>
      <c r="E35" s="0" t="s">
        <v>888</v>
      </c>
      <c r="F35" s="389" t="str">
        <f aca="false">+VLOOKUP('DATOS IDENTIFICATIVOS'!$A$52,'EMPRESA- PROGRAMA'!$B$2:$C$45,2,FALSE())</f>
        <v>910I</v>
      </c>
      <c r="G35" s="387" t="n">
        <f aca="false">+'EP11SUBV A CONCEDER'!I32</f>
        <v>40000</v>
      </c>
      <c r="I35" s="0" t="s">
        <v>890</v>
      </c>
      <c r="J35" s="388" t="n">
        <f aca="false">+'EP11SUBV A CONCEDER'!D32</f>
        <v>0</v>
      </c>
      <c r="K35" s="388" t="n">
        <v>0</v>
      </c>
      <c r="L35" s="388" t="n">
        <v>0</v>
      </c>
      <c r="M35" s="388" t="n">
        <f aca="false">+J35</f>
        <v>0</v>
      </c>
    </row>
    <row r="36" customFormat="false" ht="13.2" hidden="false" customHeight="false" outlineLevel="0" collapsed="false">
      <c r="A36" s="0" t="n">
        <f aca="false">+'DATOS IDENTIFICATIVOS'!$C$9</f>
        <v>2021</v>
      </c>
      <c r="B36" s="0" t="n">
        <f aca="false">+'EP11SUBV A CONCEDER'!G33</f>
        <v>86139</v>
      </c>
      <c r="C36" s="0" t="str">
        <f aca="false">+CONCATENATE(MID('DATOS IDENTIFICATIVOS'!$C$10,1,2),"0000")</f>
        <v>980000</v>
      </c>
      <c r="E36" s="0" t="s">
        <v>888</v>
      </c>
      <c r="F36" s="389" t="str">
        <f aca="false">+VLOOKUP('DATOS IDENTIFICATIVOS'!$A$52,'EMPRESA- PROGRAMA'!$B$2:$C$45,2,FALSE())</f>
        <v>910I</v>
      </c>
      <c r="G36" s="387" t="n">
        <f aca="false">+'EP11SUBV A CONCEDER'!I33</f>
        <v>40000</v>
      </c>
      <c r="I36" s="0" t="s">
        <v>890</v>
      </c>
      <c r="J36" s="388" t="n">
        <f aca="false">+'EP11SUBV A CONCEDER'!D33</f>
        <v>0</v>
      </c>
      <c r="K36" s="388" t="n">
        <v>0</v>
      </c>
      <c r="L36" s="388" t="n">
        <v>0</v>
      </c>
      <c r="M36" s="388" t="n">
        <f aca="false">+J36</f>
        <v>0</v>
      </c>
    </row>
    <row r="37" customFormat="false" ht="13.2" hidden="false" customHeight="false" outlineLevel="0" collapsed="false">
      <c r="A37" s="0" t="n">
        <f aca="false">+'DATOS IDENTIFICATIVOS'!$C$9</f>
        <v>2021</v>
      </c>
      <c r="B37" s="0" t="n">
        <f aca="false">+'EP11SUBV A CONCEDER'!G34</f>
        <v>86140</v>
      </c>
      <c r="C37" s="0" t="str">
        <f aca="false">+CONCATENATE(MID('DATOS IDENTIFICATIVOS'!$C$10,1,2),"0000")</f>
        <v>980000</v>
      </c>
      <c r="E37" s="0" t="s">
        <v>888</v>
      </c>
      <c r="F37" s="389" t="str">
        <f aca="false">+VLOOKUP('DATOS IDENTIFICATIVOS'!$A$52,'EMPRESA- PROGRAMA'!$B$2:$C$45,2,FALSE())</f>
        <v>910I</v>
      </c>
      <c r="G37" s="387" t="n">
        <f aca="false">+'EP11SUBV A CONCEDER'!I34</f>
        <v>40000</v>
      </c>
      <c r="I37" s="0" t="s">
        <v>890</v>
      </c>
      <c r="J37" s="388" t="n">
        <f aca="false">+'EP11SUBV A CONCEDER'!D34</f>
        <v>0</v>
      </c>
      <c r="K37" s="388" t="n">
        <v>0</v>
      </c>
      <c r="L37" s="388" t="n">
        <v>0</v>
      </c>
      <c r="M37" s="388" t="n">
        <f aca="false">+J37</f>
        <v>0</v>
      </c>
    </row>
    <row r="38" customFormat="false" ht="13.2" hidden="false" customHeight="false" outlineLevel="0" collapsed="false">
      <c r="A38" s="0" t="n">
        <f aca="false">+'DATOS IDENTIFICATIVOS'!$C$9</f>
        <v>2021</v>
      </c>
      <c r="B38" s="0" t="n">
        <f aca="false">+'EP11SUBV A CONCEDER'!G35</f>
        <v>86141</v>
      </c>
      <c r="C38" s="0" t="str">
        <f aca="false">+CONCATENATE(MID('DATOS IDENTIFICATIVOS'!$C$10,1,2),"0000")</f>
        <v>980000</v>
      </c>
      <c r="E38" s="0" t="s">
        <v>888</v>
      </c>
      <c r="F38" s="389" t="str">
        <f aca="false">+VLOOKUP('DATOS IDENTIFICATIVOS'!$A$52,'EMPRESA- PROGRAMA'!$B$2:$C$45,2,FALSE())</f>
        <v>910I</v>
      </c>
      <c r="G38" s="387" t="n">
        <f aca="false">+'EP11SUBV A CONCEDER'!I35</f>
        <v>40000</v>
      </c>
      <c r="I38" s="0" t="s">
        <v>890</v>
      </c>
      <c r="J38" s="388" t="n">
        <f aca="false">+'EP11SUBV A CONCEDER'!D35</f>
        <v>0</v>
      </c>
      <c r="K38" s="388" t="n">
        <v>0</v>
      </c>
      <c r="L38" s="388" t="n">
        <v>0</v>
      </c>
      <c r="M38" s="388" t="n">
        <f aca="false">+J38</f>
        <v>0</v>
      </c>
    </row>
    <row r="39" customFormat="false" ht="13.2" hidden="false" customHeight="false" outlineLevel="0" collapsed="false">
      <c r="A39" s="0" t="n">
        <f aca="false">+'DATOS IDENTIFICATIVOS'!$C$9</f>
        <v>2021</v>
      </c>
      <c r="B39" s="0" t="n">
        <f aca="false">+'EP11SUBV A CONCEDER'!G36</f>
        <v>86142</v>
      </c>
      <c r="C39" s="0" t="str">
        <f aca="false">+CONCATENATE(MID('DATOS IDENTIFICATIVOS'!$C$10,1,2),"0000")</f>
        <v>980000</v>
      </c>
      <c r="E39" s="0" t="s">
        <v>888</v>
      </c>
      <c r="F39" s="389" t="str">
        <f aca="false">+VLOOKUP('DATOS IDENTIFICATIVOS'!$A$52,'EMPRESA- PROGRAMA'!$B$2:$C$45,2,FALSE())</f>
        <v>910I</v>
      </c>
      <c r="G39" s="387" t="n">
        <f aca="false">+'EP11SUBV A CONCEDER'!I36</f>
        <v>40000</v>
      </c>
      <c r="I39" s="0" t="s">
        <v>890</v>
      </c>
      <c r="J39" s="388" t="n">
        <f aca="false">+'EP11SUBV A CONCEDER'!D36</f>
        <v>0</v>
      </c>
      <c r="K39" s="388" t="n">
        <v>0</v>
      </c>
      <c r="L39" s="388" t="n">
        <v>0</v>
      </c>
      <c r="M39" s="388" t="n">
        <f aca="false">+J39</f>
        <v>0</v>
      </c>
    </row>
    <row r="40" customFormat="false" ht="13.2" hidden="false" customHeight="false" outlineLevel="0" collapsed="false">
      <c r="A40" s="0" t="n">
        <f aca="false">+'DATOS IDENTIFICATIVOS'!$C$9</f>
        <v>2021</v>
      </c>
      <c r="B40" s="0" t="n">
        <f aca="false">+'EP11SUBV A CONCEDER'!G37</f>
        <v>86143</v>
      </c>
      <c r="C40" s="0" t="str">
        <f aca="false">+CONCATENATE(MID('DATOS IDENTIFICATIVOS'!$C$10,1,2),"0000")</f>
        <v>980000</v>
      </c>
      <c r="E40" s="0" t="s">
        <v>888</v>
      </c>
      <c r="F40" s="389" t="str">
        <f aca="false">+VLOOKUP('DATOS IDENTIFICATIVOS'!$A$52,'EMPRESA- PROGRAMA'!$B$2:$C$45,2,FALSE())</f>
        <v>910I</v>
      </c>
      <c r="G40" s="387" t="n">
        <f aca="false">+'EP11SUBV A CONCEDER'!I37</f>
        <v>40000</v>
      </c>
      <c r="I40" s="0" t="s">
        <v>890</v>
      </c>
      <c r="J40" s="388" t="n">
        <f aca="false">+'EP11SUBV A CONCEDER'!D37</f>
        <v>0</v>
      </c>
      <c r="K40" s="388" t="n">
        <v>0</v>
      </c>
      <c r="L40" s="388" t="n">
        <v>0</v>
      </c>
      <c r="M40" s="388" t="n">
        <f aca="false">+J40</f>
        <v>0</v>
      </c>
    </row>
    <row r="41" customFormat="false" ht="13.2" hidden="false" customHeight="false" outlineLevel="0" collapsed="false">
      <c r="A41" s="0" t="n">
        <f aca="false">+'DATOS IDENTIFICATIVOS'!$C$9</f>
        <v>2021</v>
      </c>
      <c r="B41" s="0" t="n">
        <f aca="false">+'EP11SUBV A CONCEDER'!G38</f>
        <v>86144</v>
      </c>
      <c r="C41" s="0" t="str">
        <f aca="false">+CONCATENATE(MID('DATOS IDENTIFICATIVOS'!$C$10,1,2),"0000")</f>
        <v>980000</v>
      </c>
      <c r="E41" s="0" t="s">
        <v>888</v>
      </c>
      <c r="F41" s="389" t="str">
        <f aca="false">+VLOOKUP('DATOS IDENTIFICATIVOS'!$A$52,'EMPRESA- PROGRAMA'!$B$2:$C$45,2,FALSE())</f>
        <v>910I</v>
      </c>
      <c r="G41" s="387" t="n">
        <f aca="false">+'EP11SUBV A CONCEDER'!I38</f>
        <v>40000</v>
      </c>
      <c r="I41" s="0" t="s">
        <v>890</v>
      </c>
      <c r="J41" s="388" t="n">
        <f aca="false">+'EP11SUBV A CONCEDER'!D38</f>
        <v>0</v>
      </c>
      <c r="K41" s="388" t="n">
        <v>0</v>
      </c>
      <c r="L41" s="388" t="n">
        <v>0</v>
      </c>
      <c r="M41" s="388" t="n">
        <f aca="false">+J41</f>
        <v>0</v>
      </c>
    </row>
    <row r="42" customFormat="false" ht="13.2" hidden="false" customHeight="false" outlineLevel="0" collapsed="false">
      <c r="A42" s="0" t="n">
        <f aca="false">+'DATOS IDENTIFICATIVOS'!$C$9</f>
        <v>2021</v>
      </c>
      <c r="B42" s="0" t="n">
        <f aca="false">+'EP11SUBV A CONCEDER'!G39</f>
        <v>86145</v>
      </c>
      <c r="C42" s="0" t="str">
        <f aca="false">+CONCATENATE(MID('DATOS IDENTIFICATIVOS'!$C$10,1,2),"0000")</f>
        <v>980000</v>
      </c>
      <c r="E42" s="0" t="s">
        <v>888</v>
      </c>
      <c r="F42" s="389" t="str">
        <f aca="false">+VLOOKUP('DATOS IDENTIFICATIVOS'!$A$52,'EMPRESA- PROGRAMA'!$B$2:$C$45,2,FALSE())</f>
        <v>910I</v>
      </c>
      <c r="G42" s="387" t="n">
        <f aca="false">+'EP11SUBV A CONCEDER'!I39</f>
        <v>40000</v>
      </c>
      <c r="I42" s="0" t="s">
        <v>890</v>
      </c>
      <c r="J42" s="388" t="n">
        <f aca="false">+'EP11SUBV A CONCEDER'!D39</f>
        <v>0</v>
      </c>
      <c r="K42" s="388" t="n">
        <v>0</v>
      </c>
      <c r="L42" s="388" t="n">
        <v>0</v>
      </c>
      <c r="M42" s="388" t="n">
        <f aca="false">+J42</f>
        <v>0</v>
      </c>
    </row>
    <row r="43" customFormat="false" ht="13.2" hidden="false" customHeight="false" outlineLevel="0" collapsed="false">
      <c r="A43" s="0" t="n">
        <f aca="false">+'DATOS IDENTIFICATIVOS'!$C$9</f>
        <v>2021</v>
      </c>
      <c r="B43" s="0" t="n">
        <f aca="false">+'EP11SUBV A CONCEDER'!G40</f>
        <v>86146</v>
      </c>
      <c r="C43" s="0" t="str">
        <f aca="false">+CONCATENATE(MID('DATOS IDENTIFICATIVOS'!$C$10,1,2),"0000")</f>
        <v>980000</v>
      </c>
      <c r="E43" s="0" t="s">
        <v>888</v>
      </c>
      <c r="F43" s="389" t="str">
        <f aca="false">+VLOOKUP('DATOS IDENTIFICATIVOS'!$A$52,'EMPRESA- PROGRAMA'!$B$2:$C$45,2,FALSE())</f>
        <v>910I</v>
      </c>
      <c r="G43" s="387" t="n">
        <f aca="false">+'EP11SUBV A CONCEDER'!I40</f>
        <v>40000</v>
      </c>
      <c r="I43" s="0" t="s">
        <v>890</v>
      </c>
      <c r="J43" s="388" t="n">
        <f aca="false">+'EP11SUBV A CONCEDER'!D40</f>
        <v>0</v>
      </c>
      <c r="K43" s="388" t="n">
        <v>0</v>
      </c>
      <c r="L43" s="388" t="n">
        <v>0</v>
      </c>
      <c r="M43" s="388" t="n">
        <f aca="false">+J43</f>
        <v>0</v>
      </c>
    </row>
    <row r="44" customFormat="false" ht="13.2" hidden="false" customHeight="false" outlineLevel="0" collapsed="false">
      <c r="A44" s="0" t="n">
        <f aca="false">+'DATOS IDENTIFICATIVOS'!$C$9</f>
        <v>2021</v>
      </c>
      <c r="B44" s="0" t="n">
        <f aca="false">+'EP11SUBV A CONCEDER'!G41</f>
        <v>86147</v>
      </c>
      <c r="C44" s="0" t="str">
        <f aca="false">+CONCATENATE(MID('DATOS IDENTIFICATIVOS'!$C$10,1,2),"0000")</f>
        <v>980000</v>
      </c>
      <c r="E44" s="0" t="s">
        <v>888</v>
      </c>
      <c r="F44" s="389" t="str">
        <f aca="false">+VLOOKUP('DATOS IDENTIFICATIVOS'!$A$52,'EMPRESA- PROGRAMA'!$B$2:$C$45,2,FALSE())</f>
        <v>910I</v>
      </c>
      <c r="G44" s="387" t="n">
        <f aca="false">+'EP11SUBV A CONCEDER'!I41</f>
        <v>40000</v>
      </c>
      <c r="I44" s="0" t="s">
        <v>890</v>
      </c>
      <c r="J44" s="388" t="n">
        <f aca="false">+'EP11SUBV A CONCEDER'!D41</f>
        <v>0</v>
      </c>
      <c r="K44" s="388" t="n">
        <v>0</v>
      </c>
      <c r="L44" s="388" t="n">
        <v>0</v>
      </c>
      <c r="M44" s="388" t="n">
        <f aca="false">+J44</f>
        <v>0</v>
      </c>
    </row>
    <row r="45" customFormat="false" ht="13.2" hidden="false" customHeight="false" outlineLevel="0" collapsed="false">
      <c r="A45" s="0" t="n">
        <f aca="false">+'DATOS IDENTIFICATIVOS'!$C$9</f>
        <v>2021</v>
      </c>
      <c r="B45" s="0" t="n">
        <f aca="false">+'EP11SUBV A CONCEDER'!G42</f>
        <v>86148</v>
      </c>
      <c r="C45" s="0" t="str">
        <f aca="false">+CONCATENATE(MID('DATOS IDENTIFICATIVOS'!$C$10,1,2),"0000")</f>
        <v>980000</v>
      </c>
      <c r="E45" s="0" t="s">
        <v>888</v>
      </c>
      <c r="F45" s="389" t="str">
        <f aca="false">+VLOOKUP('DATOS IDENTIFICATIVOS'!$A$52,'EMPRESA- PROGRAMA'!$B$2:$C$45,2,FALSE())</f>
        <v>910I</v>
      </c>
      <c r="G45" s="387" t="n">
        <f aca="false">+'EP11SUBV A CONCEDER'!I42</f>
        <v>40000</v>
      </c>
      <c r="I45" s="0" t="s">
        <v>890</v>
      </c>
      <c r="J45" s="388" t="n">
        <f aca="false">+'EP11SUBV A CONCEDER'!D42</f>
        <v>0</v>
      </c>
      <c r="K45" s="388" t="n">
        <v>0</v>
      </c>
      <c r="L45" s="388" t="n">
        <v>0</v>
      </c>
      <c r="M45" s="388" t="n">
        <f aca="false">+J45</f>
        <v>0</v>
      </c>
    </row>
    <row r="46" customFormat="false" ht="13.2" hidden="false" customHeight="false" outlineLevel="0" collapsed="false">
      <c r="A46" s="0" t="n">
        <f aca="false">+'DATOS IDENTIFICATIVOS'!$C$9</f>
        <v>2021</v>
      </c>
      <c r="B46" s="0" t="n">
        <f aca="false">+'EP11SUBV A CONCEDER'!G43</f>
        <v>86149</v>
      </c>
      <c r="C46" s="0" t="str">
        <f aca="false">+CONCATENATE(MID('DATOS IDENTIFICATIVOS'!$C$10,1,2),"0000")</f>
        <v>980000</v>
      </c>
      <c r="E46" s="0" t="s">
        <v>888</v>
      </c>
      <c r="F46" s="389" t="str">
        <f aca="false">+VLOOKUP('DATOS IDENTIFICATIVOS'!$A$52,'EMPRESA- PROGRAMA'!$B$2:$C$45,2,FALSE())</f>
        <v>910I</v>
      </c>
      <c r="G46" s="387" t="n">
        <f aca="false">+'EP11SUBV A CONCEDER'!I43</f>
        <v>40000</v>
      </c>
      <c r="I46" s="0" t="s">
        <v>890</v>
      </c>
      <c r="J46" s="388" t="n">
        <f aca="false">+'EP11SUBV A CONCEDER'!D43</f>
        <v>0</v>
      </c>
      <c r="K46" s="388" t="n">
        <v>0</v>
      </c>
      <c r="L46" s="388" t="n">
        <v>0</v>
      </c>
      <c r="M46" s="388" t="n">
        <f aca="false">+J46</f>
        <v>0</v>
      </c>
    </row>
    <row r="47" customFormat="false" ht="13.2" hidden="false" customHeight="false" outlineLevel="0" collapsed="false">
      <c r="A47" s="0" t="n">
        <f aca="false">+'DATOS IDENTIFICATIVOS'!$C$9</f>
        <v>2021</v>
      </c>
      <c r="B47" s="0" t="n">
        <f aca="false">+'EP11SUBV A CONCEDER'!G44</f>
        <v>86150</v>
      </c>
      <c r="C47" s="0" t="str">
        <f aca="false">+CONCATENATE(MID('DATOS IDENTIFICATIVOS'!$C$10,1,2),"0000")</f>
        <v>980000</v>
      </c>
      <c r="E47" s="0" t="s">
        <v>888</v>
      </c>
      <c r="F47" s="389" t="str">
        <f aca="false">+VLOOKUP('DATOS IDENTIFICATIVOS'!$A$52,'EMPRESA- PROGRAMA'!$B$2:$C$45,2,FALSE())</f>
        <v>910I</v>
      </c>
      <c r="G47" s="387" t="n">
        <f aca="false">+'EP11SUBV A CONCEDER'!I44</f>
        <v>40000</v>
      </c>
      <c r="I47" s="0" t="s">
        <v>890</v>
      </c>
      <c r="J47" s="388" t="n">
        <f aca="false">+'EP11SUBV A CONCEDER'!D44</f>
        <v>0</v>
      </c>
      <c r="K47" s="388" t="n">
        <v>0</v>
      </c>
      <c r="L47" s="388" t="n">
        <v>0</v>
      </c>
      <c r="M47" s="388" t="n">
        <f aca="false">+J47</f>
        <v>0</v>
      </c>
    </row>
    <row r="48" customFormat="false" ht="13.2" hidden="false" customHeight="false" outlineLevel="0" collapsed="false">
      <c r="A48" s="0" t="n">
        <f aca="false">+'DATOS IDENTIFICATIVOS'!$C$9</f>
        <v>2021</v>
      </c>
      <c r="B48" s="0" t="n">
        <f aca="false">+'EP11SUBV A CONCEDER'!G45</f>
        <v>86151</v>
      </c>
      <c r="C48" s="0" t="str">
        <f aca="false">+CONCATENATE(MID('DATOS IDENTIFICATIVOS'!$C$10,1,2),"0000")</f>
        <v>980000</v>
      </c>
      <c r="E48" s="0" t="s">
        <v>888</v>
      </c>
      <c r="F48" s="389" t="str">
        <f aca="false">+VLOOKUP('DATOS IDENTIFICATIVOS'!$A$52,'EMPRESA- PROGRAMA'!$B$2:$C$45,2,FALSE())</f>
        <v>910I</v>
      </c>
      <c r="G48" s="387" t="n">
        <f aca="false">+'EP11SUBV A CONCEDER'!I45</f>
        <v>40000</v>
      </c>
      <c r="I48" s="0" t="s">
        <v>890</v>
      </c>
      <c r="J48" s="388" t="n">
        <f aca="false">+'EP11SUBV A CONCEDER'!D45</f>
        <v>0</v>
      </c>
      <c r="K48" s="388" t="n">
        <v>0</v>
      </c>
      <c r="L48" s="388" t="n">
        <v>0</v>
      </c>
      <c r="M48" s="388" t="n">
        <f aca="false">+J48</f>
        <v>0</v>
      </c>
    </row>
    <row r="49" customFormat="false" ht="13.2" hidden="false" customHeight="false" outlineLevel="0" collapsed="false">
      <c r="A49" s="0" t="n">
        <f aca="false">+'DATOS IDENTIFICATIVOS'!$C$9</f>
        <v>2021</v>
      </c>
      <c r="B49" s="0" t="n">
        <f aca="false">+'EP11SUBV A CONCEDER'!G46</f>
        <v>86152</v>
      </c>
      <c r="C49" s="0" t="str">
        <f aca="false">+CONCATENATE(MID('DATOS IDENTIFICATIVOS'!$C$10,1,2),"0000")</f>
        <v>980000</v>
      </c>
      <c r="E49" s="0" t="s">
        <v>888</v>
      </c>
      <c r="F49" s="389" t="str">
        <f aca="false">+VLOOKUP('DATOS IDENTIFICATIVOS'!$A$52,'EMPRESA- PROGRAMA'!$B$2:$C$45,2,FALSE())</f>
        <v>910I</v>
      </c>
      <c r="G49" s="387" t="n">
        <f aca="false">+'EP11SUBV A CONCEDER'!I46</f>
        <v>40000</v>
      </c>
      <c r="I49" s="0" t="s">
        <v>890</v>
      </c>
      <c r="J49" s="388" t="n">
        <f aca="false">+'EP11SUBV A CONCEDER'!D46</f>
        <v>0</v>
      </c>
      <c r="K49" s="388" t="n">
        <v>0</v>
      </c>
      <c r="L49" s="388" t="n">
        <v>0</v>
      </c>
      <c r="M49" s="388" t="n">
        <f aca="false">+J49</f>
        <v>0</v>
      </c>
    </row>
    <row r="50" customFormat="false" ht="13.2" hidden="false" customHeight="false" outlineLevel="0" collapsed="false">
      <c r="A50" s="0" t="n">
        <f aca="false">+'DATOS IDENTIFICATIVOS'!$C$9</f>
        <v>2021</v>
      </c>
      <c r="B50" s="0" t="n">
        <f aca="false">+'EP11SUBV A CONCEDER'!G47</f>
        <v>86153</v>
      </c>
      <c r="C50" s="0" t="str">
        <f aca="false">+CONCATENATE(MID('DATOS IDENTIFICATIVOS'!$C$10,1,2),"0000")</f>
        <v>980000</v>
      </c>
      <c r="E50" s="0" t="s">
        <v>888</v>
      </c>
      <c r="F50" s="389" t="str">
        <f aca="false">+VLOOKUP('DATOS IDENTIFICATIVOS'!$A$52,'EMPRESA- PROGRAMA'!$B$2:$C$45,2,FALSE())</f>
        <v>910I</v>
      </c>
      <c r="G50" s="387" t="n">
        <f aca="false">+'EP11SUBV A CONCEDER'!I47</f>
        <v>40000</v>
      </c>
      <c r="I50" s="0" t="s">
        <v>890</v>
      </c>
      <c r="J50" s="388" t="n">
        <f aca="false">+'EP11SUBV A CONCEDER'!D47</f>
        <v>0</v>
      </c>
      <c r="K50" s="388" t="n">
        <v>0</v>
      </c>
      <c r="L50" s="388" t="n">
        <v>0</v>
      </c>
      <c r="M50" s="388" t="n">
        <f aca="false">+J50</f>
        <v>0</v>
      </c>
    </row>
    <row r="51" customFormat="false" ht="13.2" hidden="false" customHeight="false" outlineLevel="0" collapsed="false">
      <c r="A51" s="0" t="n">
        <f aca="false">+'DATOS IDENTIFICATIVOS'!$C$9</f>
        <v>2021</v>
      </c>
      <c r="B51" s="0" t="n">
        <f aca="false">+'EP11SUBV A CONCEDER'!G48</f>
        <v>86154</v>
      </c>
      <c r="C51" s="0" t="str">
        <f aca="false">+CONCATENATE(MID('DATOS IDENTIFICATIVOS'!$C$10,1,2),"0000")</f>
        <v>980000</v>
      </c>
      <c r="E51" s="0" t="s">
        <v>888</v>
      </c>
      <c r="F51" s="389" t="str">
        <f aca="false">+VLOOKUP('DATOS IDENTIFICATIVOS'!$A$52,'EMPRESA- PROGRAMA'!$B$2:$C$45,2,FALSE())</f>
        <v>910I</v>
      </c>
      <c r="G51" s="387" t="n">
        <f aca="false">+'EP11SUBV A CONCEDER'!I48</f>
        <v>40000</v>
      </c>
      <c r="I51" s="0" t="s">
        <v>890</v>
      </c>
      <c r="J51" s="388" t="n">
        <f aca="false">+'EP11SUBV A CONCEDER'!D48</f>
        <v>0</v>
      </c>
      <c r="K51" s="388" t="n">
        <v>0</v>
      </c>
      <c r="L51" s="388" t="n">
        <v>0</v>
      </c>
      <c r="M51" s="388" t="n">
        <f aca="false">+J51</f>
        <v>0</v>
      </c>
    </row>
    <row r="52" customFormat="false" ht="13.2" hidden="false" customHeight="false" outlineLevel="0" collapsed="false">
      <c r="A52" s="0" t="n">
        <f aca="false">+'DATOS IDENTIFICATIVOS'!$C$9</f>
        <v>2021</v>
      </c>
      <c r="B52" s="0" t="n">
        <f aca="false">+'EP11SUBV A CONCEDER'!G49</f>
        <v>86155</v>
      </c>
      <c r="C52" s="0" t="str">
        <f aca="false">+CONCATENATE(MID('DATOS IDENTIFICATIVOS'!$C$10,1,2),"0000")</f>
        <v>980000</v>
      </c>
      <c r="E52" s="0" t="s">
        <v>888</v>
      </c>
      <c r="F52" s="389" t="str">
        <f aca="false">+VLOOKUP('DATOS IDENTIFICATIVOS'!$A$52,'EMPRESA- PROGRAMA'!$B$2:$C$45,2,FALSE())</f>
        <v>910I</v>
      </c>
      <c r="G52" s="387" t="n">
        <f aca="false">+'EP11SUBV A CONCEDER'!I49</f>
        <v>40000</v>
      </c>
      <c r="I52" s="0" t="s">
        <v>890</v>
      </c>
      <c r="J52" s="388" t="n">
        <f aca="false">+'EP11SUBV A CONCEDER'!D49</f>
        <v>0</v>
      </c>
      <c r="K52" s="388" t="n">
        <v>0</v>
      </c>
      <c r="L52" s="388" t="n">
        <v>0</v>
      </c>
      <c r="M52" s="388" t="n">
        <f aca="false">+J52</f>
        <v>0</v>
      </c>
    </row>
    <row r="53" customFormat="false" ht="13.2" hidden="false" customHeight="false" outlineLevel="0" collapsed="false">
      <c r="A53" s="0" t="n">
        <f aca="false">+'DATOS IDENTIFICATIVOS'!$C$9</f>
        <v>2021</v>
      </c>
      <c r="B53" s="0" t="n">
        <f aca="false">+'EP11SUBV A CONCEDER'!G50</f>
        <v>86156</v>
      </c>
      <c r="C53" s="0" t="str">
        <f aca="false">+CONCATENATE(MID('DATOS IDENTIFICATIVOS'!$C$10,1,2),"0000")</f>
        <v>980000</v>
      </c>
      <c r="E53" s="0" t="s">
        <v>888</v>
      </c>
      <c r="F53" s="389" t="str">
        <f aca="false">+VLOOKUP('DATOS IDENTIFICATIVOS'!$A$52,'EMPRESA- PROGRAMA'!$B$2:$C$45,2,FALSE())</f>
        <v>910I</v>
      </c>
      <c r="G53" s="387" t="n">
        <f aca="false">+'EP11SUBV A CONCEDER'!I50</f>
        <v>40000</v>
      </c>
      <c r="I53" s="0" t="s">
        <v>890</v>
      </c>
      <c r="J53" s="388" t="n">
        <f aca="false">+'EP11SUBV A CONCEDER'!D50</f>
        <v>0</v>
      </c>
      <c r="K53" s="388" t="n">
        <v>0</v>
      </c>
      <c r="L53" s="388" t="n">
        <v>0</v>
      </c>
      <c r="M53" s="388" t="n">
        <f aca="false">+J53</f>
        <v>0</v>
      </c>
    </row>
    <row r="54" customFormat="false" ht="13.2" hidden="false" customHeight="false" outlineLevel="0" collapsed="false">
      <c r="A54" s="0" t="n">
        <f aca="false">+'DATOS IDENTIFICATIVOS'!$C$9</f>
        <v>2021</v>
      </c>
      <c r="B54" s="0" t="n">
        <f aca="false">+'EP11SUBV A CONCEDER'!G51</f>
        <v>86157</v>
      </c>
      <c r="C54" s="0" t="str">
        <f aca="false">+CONCATENATE(MID('DATOS IDENTIFICATIVOS'!$C$10,1,2),"0000")</f>
        <v>980000</v>
      </c>
      <c r="E54" s="0" t="s">
        <v>888</v>
      </c>
      <c r="F54" s="389" t="str">
        <f aca="false">+VLOOKUP('DATOS IDENTIFICATIVOS'!$A$52,'EMPRESA- PROGRAMA'!$B$2:$C$45,2,FALSE())</f>
        <v>910I</v>
      </c>
      <c r="G54" s="387" t="n">
        <f aca="false">+'EP11SUBV A CONCEDER'!I51</f>
        <v>40000</v>
      </c>
      <c r="I54" s="0" t="s">
        <v>890</v>
      </c>
      <c r="J54" s="388" t="n">
        <f aca="false">+'EP11SUBV A CONCEDER'!D51</f>
        <v>0</v>
      </c>
      <c r="K54" s="388" t="n">
        <v>0</v>
      </c>
      <c r="L54" s="388" t="n">
        <v>0</v>
      </c>
      <c r="M54" s="388" t="n">
        <f aca="false">+J54</f>
        <v>0</v>
      </c>
    </row>
    <row r="55" customFormat="false" ht="13.2" hidden="false" customHeight="false" outlineLevel="0" collapsed="false">
      <c r="A55" s="0" t="n">
        <f aca="false">+'DATOS IDENTIFICATIVOS'!$C$9</f>
        <v>2021</v>
      </c>
      <c r="B55" s="0" t="n">
        <f aca="false">+'EP11SUBV A CONCEDER'!G52</f>
        <v>86158</v>
      </c>
      <c r="C55" s="0" t="str">
        <f aca="false">+CONCATENATE(MID('DATOS IDENTIFICATIVOS'!$C$10,1,2),"0000")</f>
        <v>980000</v>
      </c>
      <c r="E55" s="0" t="s">
        <v>888</v>
      </c>
      <c r="F55" s="389" t="str">
        <f aca="false">+VLOOKUP('DATOS IDENTIFICATIVOS'!$A$52,'EMPRESA- PROGRAMA'!$B$2:$C$45,2,FALSE())</f>
        <v>910I</v>
      </c>
      <c r="G55" s="387" t="n">
        <f aca="false">+'EP11SUBV A CONCEDER'!I52</f>
        <v>40000</v>
      </c>
      <c r="I55" s="0" t="s">
        <v>890</v>
      </c>
      <c r="J55" s="388" t="n">
        <f aca="false">+'EP11SUBV A CONCEDER'!D52</f>
        <v>0</v>
      </c>
      <c r="K55" s="388" t="n">
        <v>0</v>
      </c>
      <c r="L55" s="388" t="n">
        <v>0</v>
      </c>
      <c r="M55" s="388" t="n">
        <f aca="false">+J55</f>
        <v>0</v>
      </c>
    </row>
    <row r="56" customFormat="false" ht="13.2" hidden="false" customHeight="false" outlineLevel="0" collapsed="false">
      <c r="A56" s="0" t="n">
        <f aca="false">+'DATOS IDENTIFICATIVOS'!$C$9</f>
        <v>2021</v>
      </c>
      <c r="B56" s="0" t="n">
        <f aca="false">+'EP11SUBV A CONCEDER'!G53</f>
        <v>86159</v>
      </c>
      <c r="C56" s="0" t="str">
        <f aca="false">+CONCATENATE(MID('DATOS IDENTIFICATIVOS'!$C$10,1,2),"0000")</f>
        <v>980000</v>
      </c>
      <c r="E56" s="0" t="s">
        <v>888</v>
      </c>
      <c r="F56" s="389" t="str">
        <f aca="false">+VLOOKUP('DATOS IDENTIFICATIVOS'!$A$52,'EMPRESA- PROGRAMA'!$B$2:$C$45,2,FALSE())</f>
        <v>910I</v>
      </c>
      <c r="G56" s="387" t="n">
        <f aca="false">+'EP11SUBV A CONCEDER'!I53</f>
        <v>40000</v>
      </c>
      <c r="I56" s="0" t="s">
        <v>890</v>
      </c>
      <c r="J56" s="388" t="n">
        <f aca="false">+'EP11SUBV A CONCEDER'!D53</f>
        <v>0</v>
      </c>
      <c r="K56" s="388" t="n">
        <v>0</v>
      </c>
      <c r="L56" s="388" t="n">
        <v>0</v>
      </c>
      <c r="M56" s="388" t="n">
        <f aca="false">+J56</f>
        <v>0</v>
      </c>
    </row>
    <row r="57" customFormat="false" ht="13.2" hidden="false" customHeight="false" outlineLevel="0" collapsed="false">
      <c r="A57" s="0" t="n">
        <f aca="false">+'DATOS IDENTIFICATIVOS'!$C$9</f>
        <v>2021</v>
      </c>
      <c r="B57" s="0" t="n">
        <f aca="false">+'EP11SUBV A CONCEDER'!G54</f>
        <v>86160</v>
      </c>
      <c r="C57" s="0" t="str">
        <f aca="false">+CONCATENATE(MID('DATOS IDENTIFICATIVOS'!$C$10,1,2),"0000")</f>
        <v>980000</v>
      </c>
      <c r="E57" s="0" t="s">
        <v>888</v>
      </c>
      <c r="F57" s="389" t="str">
        <f aca="false">+VLOOKUP('DATOS IDENTIFICATIVOS'!$A$52,'EMPRESA- PROGRAMA'!$B$2:$C$45,2,FALSE())</f>
        <v>910I</v>
      </c>
      <c r="G57" s="387" t="n">
        <f aca="false">+'EP11SUBV A CONCEDER'!I54</f>
        <v>40000</v>
      </c>
      <c r="I57" s="0" t="s">
        <v>890</v>
      </c>
      <c r="J57" s="388" t="n">
        <f aca="false">+'EP11SUBV A CONCEDER'!D54</f>
        <v>0</v>
      </c>
      <c r="K57" s="388" t="n">
        <v>0</v>
      </c>
      <c r="L57" s="388" t="n">
        <v>0</v>
      </c>
      <c r="M57" s="388" t="n">
        <f aca="false">+J57</f>
        <v>0</v>
      </c>
    </row>
    <row r="58" customFormat="false" ht="13.2" hidden="false" customHeight="false" outlineLevel="0" collapsed="false">
      <c r="A58" s="0" t="n">
        <f aca="false">+'DATOS IDENTIFICATIVOS'!$C$9</f>
        <v>2021</v>
      </c>
      <c r="B58" s="0" t="n">
        <f aca="false">+'EP11SUBV A CONCEDER'!G55</f>
        <v>86161</v>
      </c>
      <c r="C58" s="0" t="str">
        <f aca="false">+CONCATENATE(MID('DATOS IDENTIFICATIVOS'!$C$10,1,2),"0000")</f>
        <v>980000</v>
      </c>
      <c r="E58" s="0" t="s">
        <v>888</v>
      </c>
      <c r="F58" s="389" t="str">
        <f aca="false">+VLOOKUP('DATOS IDENTIFICATIVOS'!$A$52,'EMPRESA- PROGRAMA'!$B$2:$C$45,2,FALSE())</f>
        <v>910I</v>
      </c>
      <c r="G58" s="387" t="n">
        <f aca="false">+'EP11SUBV A CONCEDER'!I55</f>
        <v>40000</v>
      </c>
      <c r="I58" s="0" t="s">
        <v>890</v>
      </c>
      <c r="J58" s="388" t="n">
        <f aca="false">+'EP11SUBV A CONCEDER'!D55</f>
        <v>0</v>
      </c>
      <c r="K58" s="388" t="n">
        <v>0</v>
      </c>
      <c r="L58" s="388" t="n">
        <v>0</v>
      </c>
      <c r="M58" s="388" t="n">
        <f aca="false">+J58</f>
        <v>0</v>
      </c>
    </row>
    <row r="59" customFormat="false" ht="13.2" hidden="false" customHeight="false" outlineLevel="0" collapsed="false">
      <c r="A59" s="0" t="n">
        <f aca="false">+'DATOS IDENTIFICATIVOS'!$C$9</f>
        <v>2021</v>
      </c>
      <c r="B59" s="0" t="n">
        <f aca="false">+'EP11SUBV A CONCEDER'!G56</f>
        <v>86162</v>
      </c>
      <c r="C59" s="0" t="str">
        <f aca="false">+CONCATENATE(MID('DATOS IDENTIFICATIVOS'!$C$10,1,2),"0000")</f>
        <v>980000</v>
      </c>
      <c r="E59" s="0" t="s">
        <v>888</v>
      </c>
      <c r="F59" s="389" t="str">
        <f aca="false">+VLOOKUP('DATOS IDENTIFICATIVOS'!$A$52,'EMPRESA- PROGRAMA'!$B$2:$C$45,2,FALSE())</f>
        <v>910I</v>
      </c>
      <c r="G59" s="387" t="n">
        <f aca="false">+'EP11SUBV A CONCEDER'!I56</f>
        <v>40000</v>
      </c>
      <c r="I59" s="0" t="s">
        <v>890</v>
      </c>
      <c r="J59" s="388" t="n">
        <f aca="false">+'EP11SUBV A CONCEDER'!D56</f>
        <v>0</v>
      </c>
      <c r="K59" s="388" t="n">
        <v>0</v>
      </c>
      <c r="L59" s="388" t="n">
        <v>0</v>
      </c>
      <c r="M59" s="388" t="n">
        <f aca="false">+J59</f>
        <v>0</v>
      </c>
    </row>
    <row r="60" customFormat="false" ht="13.2" hidden="false" customHeight="false" outlineLevel="0" collapsed="false">
      <c r="A60" s="0" t="n">
        <f aca="false">+'DATOS IDENTIFICATIVOS'!$C$9</f>
        <v>2021</v>
      </c>
      <c r="B60" s="0" t="n">
        <f aca="false">+'EP11SUBV A CONCEDER'!G57</f>
        <v>86163</v>
      </c>
      <c r="C60" s="0" t="str">
        <f aca="false">+CONCATENATE(MID('DATOS IDENTIFICATIVOS'!$C$10,1,2),"0000")</f>
        <v>980000</v>
      </c>
      <c r="E60" s="0" t="s">
        <v>888</v>
      </c>
      <c r="F60" s="389" t="str">
        <f aca="false">+VLOOKUP('DATOS IDENTIFICATIVOS'!$A$52,'EMPRESA- PROGRAMA'!$B$2:$C$45,2,FALSE())</f>
        <v>910I</v>
      </c>
      <c r="G60" s="387" t="n">
        <f aca="false">+'EP11SUBV A CONCEDER'!I57</f>
        <v>40000</v>
      </c>
      <c r="I60" s="0" t="s">
        <v>890</v>
      </c>
      <c r="J60" s="388" t="n">
        <f aca="false">+'EP11SUBV A CONCEDER'!D57</f>
        <v>0</v>
      </c>
      <c r="K60" s="388" t="n">
        <v>0</v>
      </c>
      <c r="L60" s="388" t="n">
        <v>0</v>
      </c>
      <c r="M60" s="388" t="n">
        <f aca="false">+J60</f>
        <v>0</v>
      </c>
    </row>
    <row r="61" customFormat="false" ht="13.2" hidden="false" customHeight="false" outlineLevel="0" collapsed="false">
      <c r="A61" s="0" t="n">
        <f aca="false">+'DATOS IDENTIFICATIVOS'!$C$9</f>
        <v>2021</v>
      </c>
      <c r="B61" s="0" t="n">
        <f aca="false">+'EP11SUBV A CONCEDER'!G58</f>
        <v>86164</v>
      </c>
      <c r="C61" s="0" t="str">
        <f aca="false">+CONCATENATE(MID('DATOS IDENTIFICATIVOS'!$C$10,1,2),"0000")</f>
        <v>980000</v>
      </c>
      <c r="E61" s="0" t="s">
        <v>888</v>
      </c>
      <c r="F61" s="389" t="str">
        <f aca="false">+VLOOKUP('DATOS IDENTIFICATIVOS'!$A$52,'EMPRESA- PROGRAMA'!$B$2:$C$45,2,FALSE())</f>
        <v>910I</v>
      </c>
      <c r="G61" s="387" t="n">
        <f aca="false">+'EP11SUBV A CONCEDER'!I58</f>
        <v>40000</v>
      </c>
      <c r="I61" s="0" t="s">
        <v>890</v>
      </c>
      <c r="J61" s="388" t="n">
        <f aca="false">+'EP11SUBV A CONCEDER'!D58</f>
        <v>0</v>
      </c>
      <c r="K61" s="388" t="n">
        <v>0</v>
      </c>
      <c r="L61" s="388" t="n">
        <v>0</v>
      </c>
      <c r="M61" s="388" t="n">
        <f aca="false">+J61</f>
        <v>0</v>
      </c>
    </row>
    <row r="62" customFormat="false" ht="13.2" hidden="false" customHeight="false" outlineLevel="0" collapsed="false">
      <c r="A62" s="0" t="n">
        <f aca="false">+'DATOS IDENTIFICATIVOS'!$C$9</f>
        <v>2021</v>
      </c>
      <c r="B62" s="0" t="n">
        <f aca="false">+'EP11SUBV A CONCEDER'!G59</f>
        <v>86165</v>
      </c>
      <c r="C62" s="0" t="str">
        <f aca="false">+CONCATENATE(MID('DATOS IDENTIFICATIVOS'!$C$10,1,2),"0000")</f>
        <v>980000</v>
      </c>
      <c r="E62" s="0" t="s">
        <v>888</v>
      </c>
      <c r="F62" s="389" t="str">
        <f aca="false">+VLOOKUP('DATOS IDENTIFICATIVOS'!$A$52,'EMPRESA- PROGRAMA'!$B$2:$C$45,2,FALSE())</f>
        <v>910I</v>
      </c>
      <c r="G62" s="387" t="n">
        <f aca="false">+'EP11SUBV A CONCEDER'!I59</f>
        <v>40000</v>
      </c>
      <c r="I62" s="0" t="s">
        <v>890</v>
      </c>
      <c r="J62" s="388" t="n">
        <f aca="false">+'EP11SUBV A CONCEDER'!D59</f>
        <v>0</v>
      </c>
      <c r="K62" s="388" t="n">
        <v>0</v>
      </c>
      <c r="L62" s="388" t="n">
        <v>0</v>
      </c>
      <c r="M62" s="388" t="n">
        <f aca="false">+J62</f>
        <v>0</v>
      </c>
    </row>
    <row r="63" customFormat="false" ht="13.2" hidden="false" customHeight="false" outlineLevel="0" collapsed="false">
      <c r="A63" s="0" t="n">
        <f aca="false">+'DATOS IDENTIFICATIVOS'!$C$9</f>
        <v>2021</v>
      </c>
      <c r="B63" s="0" t="n">
        <f aca="false">+'EP11SUBV A CONCEDER'!G60</f>
        <v>86166</v>
      </c>
      <c r="C63" s="0" t="str">
        <f aca="false">+CONCATENATE(MID('DATOS IDENTIFICATIVOS'!$C$10,1,2),"0000")</f>
        <v>980000</v>
      </c>
      <c r="E63" s="0" t="s">
        <v>888</v>
      </c>
      <c r="F63" s="389" t="str">
        <f aca="false">+VLOOKUP('DATOS IDENTIFICATIVOS'!$A$52,'EMPRESA- PROGRAMA'!$B$2:$C$45,2,FALSE())</f>
        <v>910I</v>
      </c>
      <c r="G63" s="387" t="n">
        <f aca="false">+'EP11SUBV A CONCEDER'!I60</f>
        <v>40000</v>
      </c>
      <c r="I63" s="0" t="s">
        <v>890</v>
      </c>
      <c r="J63" s="388" t="n">
        <f aca="false">+'EP11SUBV A CONCEDER'!D60</f>
        <v>0</v>
      </c>
      <c r="K63" s="388" t="n">
        <v>0</v>
      </c>
      <c r="L63" s="388" t="n">
        <v>0</v>
      </c>
      <c r="M63" s="388" t="n">
        <f aca="false">+J63</f>
        <v>0</v>
      </c>
    </row>
    <row r="64" customFormat="false" ht="13.2" hidden="false" customHeight="false" outlineLevel="0" collapsed="false">
      <c r="A64" s="0" t="n">
        <f aca="false">+'DATOS IDENTIFICATIVOS'!$C$9</f>
        <v>2021</v>
      </c>
      <c r="B64" s="0" t="n">
        <f aca="false">+'EP11SUBV A CONCEDER'!G61</f>
        <v>86167</v>
      </c>
      <c r="C64" s="0" t="str">
        <f aca="false">+CONCATENATE(MID('DATOS IDENTIFICATIVOS'!$C$10,1,2),"0000")</f>
        <v>980000</v>
      </c>
      <c r="E64" s="0" t="s">
        <v>888</v>
      </c>
      <c r="F64" s="389" t="str">
        <f aca="false">+VLOOKUP('DATOS IDENTIFICATIVOS'!$A$52,'EMPRESA- PROGRAMA'!$B$2:$C$45,2,FALSE())</f>
        <v>910I</v>
      </c>
      <c r="G64" s="387" t="n">
        <f aca="false">+'EP11SUBV A CONCEDER'!I61</f>
        <v>40000</v>
      </c>
      <c r="I64" s="0" t="s">
        <v>890</v>
      </c>
      <c r="J64" s="388" t="n">
        <f aca="false">+'EP11SUBV A CONCEDER'!D61</f>
        <v>0</v>
      </c>
      <c r="K64" s="388" t="n">
        <v>0</v>
      </c>
      <c r="L64" s="388" t="n">
        <v>0</v>
      </c>
      <c r="M64" s="388" t="n">
        <f aca="false">+J64</f>
        <v>0</v>
      </c>
    </row>
    <row r="65" customFormat="false" ht="13.2" hidden="false" customHeight="false" outlineLevel="0" collapsed="false">
      <c r="A65" s="0" t="n">
        <f aca="false">+'DATOS IDENTIFICATIVOS'!$C$9</f>
        <v>2021</v>
      </c>
      <c r="B65" s="0" t="n">
        <f aca="false">+'EP11SUBV A CONCEDER'!G62</f>
        <v>86168</v>
      </c>
      <c r="C65" s="0" t="str">
        <f aca="false">+CONCATENATE(MID('DATOS IDENTIFICATIVOS'!$C$10,1,2),"0000")</f>
        <v>980000</v>
      </c>
      <c r="E65" s="0" t="s">
        <v>888</v>
      </c>
      <c r="F65" s="389" t="str">
        <f aca="false">+VLOOKUP('DATOS IDENTIFICATIVOS'!$A$52,'EMPRESA- PROGRAMA'!$B$2:$C$45,2,FALSE())</f>
        <v>910I</v>
      </c>
      <c r="G65" s="387" t="n">
        <f aca="false">+'EP11SUBV A CONCEDER'!I62</f>
        <v>40000</v>
      </c>
      <c r="I65" s="0" t="s">
        <v>890</v>
      </c>
      <c r="J65" s="388" t="n">
        <f aca="false">+'EP11SUBV A CONCEDER'!D62</f>
        <v>0</v>
      </c>
      <c r="K65" s="388" t="n">
        <v>0</v>
      </c>
      <c r="L65" s="388" t="n">
        <v>0</v>
      </c>
      <c r="M65" s="388" t="n">
        <f aca="false">+J65</f>
        <v>0</v>
      </c>
    </row>
    <row r="66" customFormat="false" ht="13.2" hidden="false" customHeight="false" outlineLevel="0" collapsed="false">
      <c r="A66" s="0" t="n">
        <f aca="false">+'DATOS IDENTIFICATIVOS'!$C$9</f>
        <v>2021</v>
      </c>
      <c r="B66" s="0" t="n">
        <f aca="false">+'EP7 GTOS CORR.'!G12</f>
        <v>86169</v>
      </c>
      <c r="C66" s="0" t="str">
        <f aca="false">+CONCATENATE(MID('DATOS IDENTIFICATIVOS'!$C$10,1,2),"0000")</f>
        <v>980000</v>
      </c>
      <c r="E66" s="0" t="s">
        <v>888</v>
      </c>
      <c r="F66" s="389" t="str">
        <f aca="false">+VLOOKUP('DATOS IDENTIFICATIVOS'!$A$52,'EMPRESA- PROGRAMA'!$B$2:$C$45,2,FALSE())</f>
        <v>910I</v>
      </c>
      <c r="G66" s="389" t="str">
        <f aca="false">+'EP7 GTOS CORR.'!I12</f>
        <v>09300</v>
      </c>
      <c r="I66" s="0" t="s">
        <v>890</v>
      </c>
      <c r="J66" s="388" t="n">
        <f aca="false">+'EP7 GTOS CORR.'!D12</f>
        <v>76316</v>
      </c>
      <c r="K66" s="388" t="n">
        <v>0</v>
      </c>
      <c r="L66" s="388" t="n">
        <v>0</v>
      </c>
      <c r="M66" s="388" t="n">
        <f aca="false">+J66</f>
        <v>76316</v>
      </c>
    </row>
    <row r="67" customFormat="false" ht="13.2" hidden="false" customHeight="false" outlineLevel="0" collapsed="false">
      <c r="A67" s="0" t="n">
        <f aca="false">+'DATOS IDENTIFICATIVOS'!$C$9</f>
        <v>2021</v>
      </c>
      <c r="B67" s="0" t="n">
        <f aca="false">+'EP7 GTOS CORR.'!G13</f>
        <v>86170</v>
      </c>
      <c r="C67" s="0" t="str">
        <f aca="false">+CONCATENATE(MID('DATOS IDENTIFICATIVOS'!$C$10,1,2),"0000")</f>
        <v>980000</v>
      </c>
      <c r="E67" s="0" t="s">
        <v>888</v>
      </c>
      <c r="F67" s="389" t="str">
        <f aca="false">+VLOOKUP('DATOS IDENTIFICATIVOS'!$A$52,'EMPRESA- PROGRAMA'!$B$2:$C$45,2,FALSE())</f>
        <v>910I</v>
      </c>
      <c r="G67" s="389" t="str">
        <f aca="false">+'EP7 GTOS CORR.'!I13</f>
        <v>09300</v>
      </c>
      <c r="I67" s="0" t="s">
        <v>890</v>
      </c>
      <c r="J67" s="388" t="n">
        <f aca="false">+'EP7 GTOS CORR.'!D13</f>
        <v>300000</v>
      </c>
      <c r="K67" s="388" t="n">
        <v>0</v>
      </c>
      <c r="L67" s="388" t="n">
        <v>0</v>
      </c>
      <c r="M67" s="388" t="n">
        <f aca="false">+J67</f>
        <v>300000</v>
      </c>
    </row>
    <row r="68" customFormat="false" ht="13.2" hidden="false" customHeight="false" outlineLevel="0" collapsed="false">
      <c r="A68" s="0" t="n">
        <f aca="false">+'DATOS IDENTIFICATIVOS'!$C$9</f>
        <v>2021</v>
      </c>
      <c r="B68" s="0" t="n">
        <f aca="false">+'EP7 GTOS CORR.'!G14</f>
        <v>86171</v>
      </c>
      <c r="C68" s="0" t="str">
        <f aca="false">+CONCATENATE(MID('DATOS IDENTIFICATIVOS'!$C$10,1,2),"0000")</f>
        <v>980000</v>
      </c>
      <c r="E68" s="0" t="s">
        <v>888</v>
      </c>
      <c r="F68" s="389" t="str">
        <f aca="false">+VLOOKUP('DATOS IDENTIFICATIVOS'!$A$52,'EMPRESA- PROGRAMA'!$B$2:$C$45,2,FALSE())</f>
        <v>910I</v>
      </c>
      <c r="G68" s="389" t="str">
        <f aca="false">+'EP7 GTOS CORR.'!I14</f>
        <v>09300</v>
      </c>
      <c r="I68" s="0" t="s">
        <v>890</v>
      </c>
      <c r="J68" s="388" t="n">
        <f aca="false">+'EP7 GTOS CORR.'!D14</f>
        <v>559436</v>
      </c>
      <c r="K68" s="388" t="n">
        <v>0</v>
      </c>
      <c r="L68" s="388" t="n">
        <v>0</v>
      </c>
      <c r="M68" s="388" t="n">
        <f aca="false">+J68</f>
        <v>559436</v>
      </c>
    </row>
    <row r="69" customFormat="false" ht="13.2" hidden="false" customHeight="false" outlineLevel="0" collapsed="false">
      <c r="A69" s="0" t="n">
        <f aca="false">+'DATOS IDENTIFICATIVOS'!$C$9</f>
        <v>2021</v>
      </c>
      <c r="B69" s="0" t="n">
        <f aca="false">+'EP7 GTOS CORR.'!G15</f>
        <v>86172</v>
      </c>
      <c r="C69" s="0" t="str">
        <f aca="false">+CONCATENATE(MID('DATOS IDENTIFICATIVOS'!$C$10,1,2),"0000")</f>
        <v>980000</v>
      </c>
      <c r="E69" s="0" t="s">
        <v>888</v>
      </c>
      <c r="F69" s="389" t="str">
        <f aca="false">+VLOOKUP('DATOS IDENTIFICATIVOS'!$A$52,'EMPRESA- PROGRAMA'!$B$2:$C$45,2,FALSE())</f>
        <v>910I</v>
      </c>
      <c r="G69" s="389" t="str">
        <f aca="false">+'EP7 GTOS CORR.'!I15</f>
        <v>09300</v>
      </c>
      <c r="I69" s="0" t="s">
        <v>890</v>
      </c>
      <c r="J69" s="388" t="n">
        <f aca="false">+'EP7 GTOS CORR.'!D15</f>
        <v>811181</v>
      </c>
      <c r="K69" s="388" t="n">
        <v>0</v>
      </c>
      <c r="L69" s="388" t="n">
        <v>0</v>
      </c>
      <c r="M69" s="388" t="n">
        <f aca="false">+J69</f>
        <v>811181</v>
      </c>
    </row>
    <row r="70" customFormat="false" ht="13.2" hidden="false" customHeight="false" outlineLevel="0" collapsed="false">
      <c r="A70" s="0" t="n">
        <f aca="false">+'DATOS IDENTIFICATIVOS'!$C$9</f>
        <v>2021</v>
      </c>
      <c r="B70" s="0" t="n">
        <f aca="false">+'EP7 GTOS CORR.'!G16</f>
        <v>86173</v>
      </c>
      <c r="C70" s="0" t="str">
        <f aca="false">+CONCATENATE(MID('DATOS IDENTIFICATIVOS'!$C$10,1,2),"0000")</f>
        <v>980000</v>
      </c>
      <c r="E70" s="0" t="s">
        <v>888</v>
      </c>
      <c r="F70" s="389" t="str">
        <f aca="false">+VLOOKUP('DATOS IDENTIFICATIVOS'!$A$52,'EMPRESA- PROGRAMA'!$B$2:$C$45,2,FALSE())</f>
        <v>910I</v>
      </c>
      <c r="G70" s="389" t="str">
        <f aca="false">+'EP7 GTOS CORR.'!I16</f>
        <v>09300</v>
      </c>
      <c r="I70" s="0" t="s">
        <v>890</v>
      </c>
      <c r="J70" s="388" t="n">
        <f aca="false">+'EP7 GTOS CORR.'!D16</f>
        <v>0</v>
      </c>
      <c r="K70" s="388" t="n">
        <v>0</v>
      </c>
      <c r="L70" s="388" t="n">
        <v>0</v>
      </c>
      <c r="M70" s="388" t="n">
        <f aca="false">+J70</f>
        <v>0</v>
      </c>
    </row>
    <row r="71" customFormat="false" ht="13.2" hidden="false" customHeight="false" outlineLevel="0" collapsed="false">
      <c r="A71" s="0" t="n">
        <f aca="false">+'DATOS IDENTIFICATIVOS'!$C$9</f>
        <v>2021</v>
      </c>
      <c r="B71" s="0" t="n">
        <f aca="false">+'EP7 GTOS CORR.'!G17</f>
        <v>86174</v>
      </c>
      <c r="C71" s="0" t="str">
        <f aca="false">+CONCATENATE(MID('DATOS IDENTIFICATIVOS'!$C$10,1,2),"0000")</f>
        <v>980000</v>
      </c>
      <c r="E71" s="0" t="s">
        <v>888</v>
      </c>
      <c r="F71" s="389" t="str">
        <f aca="false">+VLOOKUP('DATOS IDENTIFICATIVOS'!$A$52,'EMPRESA- PROGRAMA'!$B$2:$C$45,2,FALSE())</f>
        <v>910I</v>
      </c>
      <c r="G71" s="389" t="str">
        <f aca="false">+'EP7 GTOS CORR.'!I17</f>
        <v>09300</v>
      </c>
      <c r="I71" s="0" t="s">
        <v>890</v>
      </c>
      <c r="J71" s="388" t="n">
        <f aca="false">+'EP7 GTOS CORR.'!D17</f>
        <v>27838</v>
      </c>
      <c r="K71" s="388" t="n">
        <v>0</v>
      </c>
      <c r="L71" s="388" t="n">
        <v>0</v>
      </c>
      <c r="M71" s="388" t="n">
        <f aca="false">+J71</f>
        <v>27838</v>
      </c>
    </row>
    <row r="72" customFormat="false" ht="13.2" hidden="false" customHeight="false" outlineLevel="0" collapsed="false">
      <c r="A72" s="0" t="n">
        <f aca="false">+'DATOS IDENTIFICATIVOS'!$C$9</f>
        <v>2021</v>
      </c>
      <c r="B72" s="0" t="n">
        <f aca="false">+'EP7 GTOS CORR.'!G18</f>
        <v>86175</v>
      </c>
      <c r="C72" s="0" t="str">
        <f aca="false">+CONCATENATE(MID('DATOS IDENTIFICATIVOS'!$C$10,1,2),"0000")</f>
        <v>980000</v>
      </c>
      <c r="E72" s="0" t="s">
        <v>888</v>
      </c>
      <c r="F72" s="389" t="str">
        <f aca="false">+VLOOKUP('DATOS IDENTIFICATIVOS'!$A$52,'EMPRESA- PROGRAMA'!$B$2:$C$45,2,FALSE())</f>
        <v>910I</v>
      </c>
      <c r="G72" s="389" t="str">
        <f aca="false">+'EP7 GTOS CORR.'!I18</f>
        <v>09300</v>
      </c>
      <c r="I72" s="0" t="s">
        <v>890</v>
      </c>
      <c r="J72" s="388" t="n">
        <f aca="false">+'EP7 GTOS CORR.'!D18</f>
        <v>221584</v>
      </c>
      <c r="K72" s="388" t="n">
        <v>0</v>
      </c>
      <c r="L72" s="388" t="n">
        <v>0</v>
      </c>
      <c r="M72" s="388" t="n">
        <f aca="false">+J72</f>
        <v>221584</v>
      </c>
    </row>
    <row r="73" customFormat="false" ht="13.2" hidden="false" customHeight="false" outlineLevel="0" collapsed="false">
      <c r="A73" s="0" t="n">
        <f aca="false">+'DATOS IDENTIFICATIVOS'!$C$9</f>
        <v>2021</v>
      </c>
      <c r="B73" s="0" t="n">
        <f aca="false">+'EP7 GTOS CORR.'!G19</f>
        <v>86176</v>
      </c>
      <c r="C73" s="0" t="str">
        <f aca="false">+CONCATENATE(MID('DATOS IDENTIFICATIVOS'!$C$10,1,2),"0000")</f>
        <v>980000</v>
      </c>
      <c r="E73" s="0" t="s">
        <v>888</v>
      </c>
      <c r="F73" s="389" t="str">
        <f aca="false">+VLOOKUP('DATOS IDENTIFICATIVOS'!$A$52,'EMPRESA- PROGRAMA'!$B$2:$C$45,2,FALSE())</f>
        <v>910I</v>
      </c>
      <c r="G73" s="389" t="str">
        <f aca="false">+'EP7 GTOS CORR.'!I19</f>
        <v>09300</v>
      </c>
      <c r="I73" s="0" t="s">
        <v>890</v>
      </c>
      <c r="J73" s="388" t="n">
        <f aca="false">+'EP7 GTOS CORR.'!D19</f>
        <v>957534</v>
      </c>
      <c r="K73" s="388" t="n">
        <v>0</v>
      </c>
      <c r="L73" s="388" t="n">
        <v>0</v>
      </c>
      <c r="M73" s="388" t="n">
        <f aca="false">+J73</f>
        <v>957534</v>
      </c>
    </row>
    <row r="74" customFormat="false" ht="13.2" hidden="false" customHeight="false" outlineLevel="0" collapsed="false">
      <c r="A74" s="0" t="n">
        <f aca="false">+'DATOS IDENTIFICATIVOS'!$C$9</f>
        <v>2021</v>
      </c>
      <c r="B74" s="0" t="n">
        <f aca="false">+'EP7 GTOS CORR.'!G20</f>
        <v>86177</v>
      </c>
      <c r="C74" s="0" t="str">
        <f aca="false">+CONCATENATE(MID('DATOS IDENTIFICATIVOS'!$C$10,1,2),"0000")</f>
        <v>980000</v>
      </c>
      <c r="E74" s="0" t="s">
        <v>888</v>
      </c>
      <c r="F74" s="389" t="str">
        <f aca="false">+VLOOKUP('DATOS IDENTIFICATIVOS'!$A$52,'EMPRESA- PROGRAMA'!$B$2:$C$45,2,FALSE())</f>
        <v>910I</v>
      </c>
      <c r="G74" s="389" t="str">
        <f aca="false">+'EP7 GTOS CORR.'!I20</f>
        <v>09300</v>
      </c>
      <c r="I74" s="0" t="s">
        <v>890</v>
      </c>
      <c r="J74" s="388" t="n">
        <f aca="false">+'EP7 GTOS CORR.'!D20</f>
        <v>24573</v>
      </c>
      <c r="K74" s="388" t="n">
        <v>0</v>
      </c>
      <c r="L74" s="388" t="n">
        <v>0</v>
      </c>
      <c r="M74" s="388" t="n">
        <f aca="false">+J74</f>
        <v>24573</v>
      </c>
    </row>
    <row r="75" customFormat="false" ht="13.2" hidden="false" customHeight="false" outlineLevel="0" collapsed="false">
      <c r="A75" s="0" t="n">
        <f aca="false">+'DATOS IDENTIFICATIVOS'!$C$9</f>
        <v>2021</v>
      </c>
      <c r="B75" s="0" t="n">
        <f aca="false">+'EP7 GTOS CORR.'!G21</f>
        <v>86178</v>
      </c>
      <c r="C75" s="0" t="str">
        <f aca="false">+CONCATENATE(MID('DATOS IDENTIFICATIVOS'!$C$10,1,2),"0000")</f>
        <v>980000</v>
      </c>
      <c r="E75" s="0" t="s">
        <v>888</v>
      </c>
      <c r="F75" s="389" t="str">
        <f aca="false">+VLOOKUP('DATOS IDENTIFICATIVOS'!$A$52,'EMPRESA- PROGRAMA'!$B$2:$C$45,2,FALSE())</f>
        <v>910I</v>
      </c>
      <c r="G75" s="389" t="str">
        <f aca="false">+'EP7 GTOS CORR.'!I21</f>
        <v>09300</v>
      </c>
      <c r="I75" s="0" t="s">
        <v>890</v>
      </c>
      <c r="J75" s="388" t="n">
        <f aca="false">+'EP7 GTOS CORR.'!D21</f>
        <v>168041</v>
      </c>
      <c r="K75" s="388" t="n">
        <v>0</v>
      </c>
      <c r="L75" s="388" t="n">
        <v>0</v>
      </c>
      <c r="M75" s="388" t="n">
        <f aca="false">+J75</f>
        <v>168041</v>
      </c>
    </row>
    <row r="76" customFormat="false" ht="13.2" hidden="false" customHeight="false" outlineLevel="0" collapsed="false">
      <c r="A76" s="0" t="n">
        <f aca="false">+'DATOS IDENTIFICATIVOS'!$C$9</f>
        <v>2021</v>
      </c>
      <c r="B76" s="0" t="n">
        <f aca="false">+'EP7 GTOS CORR.'!G22</f>
        <v>86179</v>
      </c>
      <c r="C76" s="0" t="str">
        <f aca="false">+CONCATENATE(MID('DATOS IDENTIFICATIVOS'!$C$10,1,2),"0000")</f>
        <v>980000</v>
      </c>
      <c r="E76" s="0" t="s">
        <v>888</v>
      </c>
      <c r="F76" s="389" t="str">
        <f aca="false">+VLOOKUP('DATOS IDENTIFICATIVOS'!$A$52,'EMPRESA- PROGRAMA'!$B$2:$C$45,2,FALSE())</f>
        <v>910I</v>
      </c>
      <c r="G76" s="389" t="str">
        <f aca="false">+'EP7 GTOS CORR.'!I22</f>
        <v>09300</v>
      </c>
      <c r="I76" s="0" t="s">
        <v>890</v>
      </c>
      <c r="J76" s="388" t="n">
        <f aca="false">+'EP7 GTOS CORR.'!D22</f>
        <v>0</v>
      </c>
      <c r="K76" s="388" t="n">
        <v>0</v>
      </c>
      <c r="L76" s="388" t="n">
        <v>0</v>
      </c>
      <c r="M76" s="388" t="n">
        <f aca="false">+J76</f>
        <v>0</v>
      </c>
    </row>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M16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0" activeCellId="0" sqref="A20"/>
    </sheetView>
  </sheetViews>
  <sheetFormatPr defaultColWidth="10.6875" defaultRowHeight="13.2" zeroHeight="false" outlineLevelRow="0" outlineLevelCol="0"/>
  <cols>
    <col collapsed="false" customWidth="true" hidden="false" outlineLevel="0" max="7" min="6" style="387" width="11.45"/>
    <col collapsed="false" customWidth="true" hidden="false" outlineLevel="0" max="13" min="10" style="388" width="11.45"/>
  </cols>
  <sheetData>
    <row r="1" customFormat="false" ht="13.2" hidden="false" customHeight="false" outlineLevel="0" collapsed="false">
      <c r="A1" s="0" t="n">
        <f aca="false">+'DATOS IDENTIFICATIVOS'!$C$9</f>
        <v>2021</v>
      </c>
      <c r="B1" s="0" t="n">
        <f aca="false">+'EP9 SUBVENCIONES A RECIBIR'!G12</f>
        <v>86100</v>
      </c>
      <c r="C1" s="0" t="str">
        <f aca="false">+CONCATENATE(MID('DATOS IDENTIFICATIVOS'!$C$10,1,2),"0000")</f>
        <v>980000</v>
      </c>
      <c r="E1" s="0" t="s">
        <v>791</v>
      </c>
      <c r="F1" s="387" t="n">
        <f aca="false">+'EP9 SUBVENCIONES A RECIBIR'!I12</f>
        <v>40000</v>
      </c>
      <c r="I1" s="0" t="s">
        <v>890</v>
      </c>
      <c r="J1" s="388" t="n">
        <f aca="false">+'EP9 SUBVENCIONES A RECIBIR'!E12</f>
        <v>1574170</v>
      </c>
      <c r="K1" s="388" t="n">
        <v>0</v>
      </c>
      <c r="L1" s="388" t="n">
        <v>0</v>
      </c>
      <c r="M1" s="388" t="n">
        <f aca="false">+J1</f>
        <v>1574170</v>
      </c>
    </row>
    <row r="2" customFormat="false" ht="13.2" hidden="false" customHeight="false" outlineLevel="0" collapsed="false">
      <c r="A2" s="0" t="n">
        <f aca="false">+'DATOS IDENTIFICATIVOS'!$C$9</f>
        <v>2021</v>
      </c>
      <c r="B2" s="0" t="n">
        <f aca="false">+'EP9 SUBVENCIONES A RECIBIR'!G13</f>
        <v>86101</v>
      </c>
      <c r="C2" s="0" t="str">
        <f aca="false">+CONCATENATE(MID('DATOS IDENTIFICATIVOS'!$C$10,1,2),"0000")</f>
        <v>980000</v>
      </c>
      <c r="E2" s="0" t="s">
        <v>791</v>
      </c>
      <c r="F2" s="387" t="n">
        <f aca="false">+'EP9 SUBVENCIONES A RECIBIR'!I13</f>
        <v>40000</v>
      </c>
      <c r="I2" s="0" t="s">
        <v>890</v>
      </c>
      <c r="J2" s="388" t="n">
        <f aca="false">+'EP9 SUBVENCIONES A RECIBIR'!E13</f>
        <v>73806</v>
      </c>
      <c r="K2" s="388" t="n">
        <v>0</v>
      </c>
      <c r="L2" s="388" t="n">
        <v>0</v>
      </c>
      <c r="M2" s="388" t="n">
        <f aca="false">+J2</f>
        <v>73806</v>
      </c>
    </row>
    <row r="3" customFormat="false" ht="13.2" hidden="false" customHeight="false" outlineLevel="0" collapsed="false">
      <c r="A3" s="0" t="n">
        <f aca="false">+'DATOS IDENTIFICATIVOS'!$C$9</f>
        <v>2021</v>
      </c>
      <c r="B3" s="0" t="n">
        <f aca="false">+'EP9 SUBVENCIONES A RECIBIR'!G14</f>
        <v>86102</v>
      </c>
      <c r="C3" s="0" t="str">
        <f aca="false">+CONCATENATE(MID('DATOS IDENTIFICATIVOS'!$C$10,1,2),"0000")</f>
        <v>980000</v>
      </c>
      <c r="E3" s="0" t="s">
        <v>791</v>
      </c>
      <c r="F3" s="387" t="n">
        <f aca="false">+'EP9 SUBVENCIONES A RECIBIR'!I14</f>
        <v>70000</v>
      </c>
      <c r="I3" s="0" t="s">
        <v>890</v>
      </c>
      <c r="J3" s="388" t="n">
        <f aca="false">+'EP9 SUBVENCIONES A RECIBIR'!E14</f>
        <v>100000</v>
      </c>
      <c r="K3" s="388" t="n">
        <v>0</v>
      </c>
      <c r="L3" s="388" t="n">
        <v>0</v>
      </c>
      <c r="M3" s="388" t="n">
        <f aca="false">+J3</f>
        <v>100000</v>
      </c>
    </row>
    <row r="4" customFormat="false" ht="13.2" hidden="false" customHeight="false" outlineLevel="0" collapsed="false">
      <c r="A4" s="0" t="n">
        <f aca="false">+'DATOS IDENTIFICATIVOS'!$C$9</f>
        <v>2021</v>
      </c>
      <c r="B4" s="0" t="n">
        <f aca="false">+'EP9 SUBVENCIONES A RECIBIR'!G15</f>
        <v>86103</v>
      </c>
      <c r="C4" s="0" t="str">
        <f aca="false">+CONCATENATE(MID('DATOS IDENTIFICATIVOS'!$C$10,1,2),"0000")</f>
        <v>980000</v>
      </c>
      <c r="E4" s="0" t="s">
        <v>791</v>
      </c>
      <c r="F4" s="387" t="n">
        <f aca="false">+'EP9 SUBVENCIONES A RECIBIR'!I15</f>
        <v>70000</v>
      </c>
      <c r="I4" s="0" t="s">
        <v>890</v>
      </c>
      <c r="J4" s="388" t="n">
        <f aca="false">+'EP9 SUBVENCIONES A RECIBIR'!E15</f>
        <v>177624</v>
      </c>
      <c r="K4" s="388" t="n">
        <v>0</v>
      </c>
      <c r="L4" s="388" t="n">
        <v>0</v>
      </c>
      <c r="M4" s="388" t="n">
        <f aca="false">+J4</f>
        <v>177624</v>
      </c>
    </row>
    <row r="5" customFormat="false" ht="13.2" hidden="false" customHeight="false" outlineLevel="0" collapsed="false">
      <c r="A5" s="0" t="n">
        <f aca="false">+'DATOS IDENTIFICATIVOS'!$C$9</f>
        <v>2021</v>
      </c>
      <c r="B5" s="0" t="n">
        <f aca="false">+'EP9 SUBVENCIONES A RECIBIR'!G16</f>
        <v>86104</v>
      </c>
      <c r="C5" s="0" t="str">
        <f aca="false">+CONCATENATE(MID('DATOS IDENTIFICATIVOS'!$C$10,1,2),"0000")</f>
        <v>980000</v>
      </c>
      <c r="E5" s="0" t="s">
        <v>791</v>
      </c>
      <c r="F5" s="387" t="n">
        <f aca="false">+'EP9 SUBVENCIONES A RECIBIR'!I16</f>
        <v>77800</v>
      </c>
      <c r="I5" s="0" t="s">
        <v>890</v>
      </c>
      <c r="J5" s="388" t="n">
        <f aca="false">+'EP9 SUBVENCIONES A RECIBIR'!E16</f>
        <v>80000</v>
      </c>
      <c r="K5" s="388" t="n">
        <v>0</v>
      </c>
      <c r="L5" s="388" t="n">
        <v>0</v>
      </c>
      <c r="M5" s="388" t="n">
        <f aca="false">+J5</f>
        <v>80000</v>
      </c>
    </row>
    <row r="6" customFormat="false" ht="13.2" hidden="false" customHeight="false" outlineLevel="0" collapsed="false">
      <c r="A6" s="0" t="n">
        <f aca="false">+'DATOS IDENTIFICATIVOS'!$C$9</f>
        <v>2021</v>
      </c>
      <c r="B6" s="0" t="n">
        <f aca="false">+'EP9 SUBVENCIONES A RECIBIR'!G17</f>
        <v>86105</v>
      </c>
      <c r="C6" s="0" t="str">
        <f aca="false">+CONCATENATE(MID('DATOS IDENTIFICATIVOS'!$C$10,1,2),"0000")</f>
        <v>980000</v>
      </c>
      <c r="E6" s="0" t="s">
        <v>791</v>
      </c>
      <c r="F6" s="387" t="n">
        <f aca="false">+'EP9 SUBVENCIONES A RECIBIR'!I17</f>
        <v>74000</v>
      </c>
      <c r="I6" s="0" t="s">
        <v>890</v>
      </c>
      <c r="J6" s="388" t="n">
        <f aca="false">+'EP9 SUBVENCIONES A RECIBIR'!E17</f>
        <v>44410</v>
      </c>
      <c r="K6" s="388" t="n">
        <v>0</v>
      </c>
      <c r="L6" s="388" t="n">
        <v>0</v>
      </c>
      <c r="M6" s="388" t="n">
        <f aca="false">+J6</f>
        <v>44410</v>
      </c>
    </row>
    <row r="7" customFormat="false" ht="13.2" hidden="false" customHeight="false" outlineLevel="0" collapsed="false">
      <c r="A7" s="0" t="n">
        <f aca="false">+'DATOS IDENTIFICATIVOS'!$C$9</f>
        <v>2021</v>
      </c>
      <c r="B7" s="0" t="n">
        <f aca="false">+'EP9 SUBVENCIONES A RECIBIR'!G18</f>
        <v>86106</v>
      </c>
      <c r="C7" s="0" t="str">
        <f aca="false">+CONCATENATE(MID('DATOS IDENTIFICATIVOS'!$C$10,1,2),"0000")</f>
        <v>980000</v>
      </c>
      <c r="E7" s="0" t="s">
        <v>791</v>
      </c>
      <c r="F7" s="387" t="n">
        <f aca="false">+'EP9 SUBVENCIONES A RECIBIR'!I18</f>
        <v>42000</v>
      </c>
      <c r="I7" s="0" t="s">
        <v>890</v>
      </c>
      <c r="J7" s="388" t="n">
        <f aca="false">+'EP9 SUBVENCIONES A RECIBIR'!E18</f>
        <v>1051098</v>
      </c>
      <c r="K7" s="388" t="n">
        <v>0</v>
      </c>
      <c r="L7" s="388" t="n">
        <v>0</v>
      </c>
      <c r="M7" s="388" t="n">
        <f aca="false">+J7</f>
        <v>1051098</v>
      </c>
    </row>
    <row r="8" customFormat="false" ht="13.2" hidden="false" customHeight="false" outlineLevel="0" collapsed="false">
      <c r="A8" s="0" t="n">
        <f aca="false">+'DATOS IDENTIFICATIVOS'!$C$9</f>
        <v>2021</v>
      </c>
      <c r="B8" s="0" t="n">
        <f aca="false">+'EP9 SUBVENCIONES A RECIBIR'!G19</f>
        <v>86107</v>
      </c>
      <c r="C8" s="0" t="str">
        <f aca="false">+CONCATENATE(MID('DATOS IDENTIFICATIVOS'!$C$10,1,2),"0000")</f>
        <v>980000</v>
      </c>
      <c r="E8" s="0" t="s">
        <v>791</v>
      </c>
      <c r="F8" s="387" t="n">
        <f aca="false">+'EP9 SUBVENCIONES A RECIBIR'!I19</f>
        <v>42000</v>
      </c>
      <c r="I8" s="0" t="s">
        <v>890</v>
      </c>
      <c r="J8" s="388" t="n">
        <f aca="false">+'EP9 SUBVENCIONES A RECIBIR'!E19</f>
        <v>1660133</v>
      </c>
      <c r="K8" s="388" t="n">
        <v>0</v>
      </c>
      <c r="L8" s="388" t="n">
        <v>0</v>
      </c>
      <c r="M8" s="388" t="n">
        <f aca="false">+J8</f>
        <v>1660133</v>
      </c>
    </row>
    <row r="9" customFormat="false" ht="13.2" hidden="false" customHeight="false" outlineLevel="0" collapsed="false">
      <c r="A9" s="0" t="n">
        <f aca="false">+'DATOS IDENTIFICATIVOS'!$C$9</f>
        <v>2021</v>
      </c>
      <c r="B9" s="0" t="n">
        <f aca="false">+'EP9 SUBVENCIONES A RECIBIR'!G20</f>
        <v>86108</v>
      </c>
      <c r="C9" s="0" t="str">
        <f aca="false">+CONCATENATE(MID('DATOS IDENTIFICATIVOS'!$C$10,1,2),"0000")</f>
        <v>980000</v>
      </c>
      <c r="E9" s="0" t="s">
        <v>791</v>
      </c>
      <c r="F9" s="387" t="n">
        <f aca="false">+'EP9 SUBVENCIONES A RECIBIR'!I20</f>
        <v>44000</v>
      </c>
      <c r="I9" s="0" t="s">
        <v>890</v>
      </c>
      <c r="J9" s="388" t="n">
        <f aca="false">+'EP9 SUBVENCIONES A RECIBIR'!E20</f>
        <v>2581300</v>
      </c>
      <c r="K9" s="388" t="n">
        <v>0</v>
      </c>
      <c r="L9" s="388" t="n">
        <v>0</v>
      </c>
      <c r="M9" s="388" t="n">
        <f aca="false">+J9</f>
        <v>2581300</v>
      </c>
    </row>
    <row r="10" customFormat="false" ht="13.2" hidden="false" customHeight="false" outlineLevel="0" collapsed="false">
      <c r="A10" s="0" t="n">
        <f aca="false">+'DATOS IDENTIFICATIVOS'!$C$9</f>
        <v>2021</v>
      </c>
      <c r="B10" s="0" t="n">
        <f aca="false">+'EP9 SUBVENCIONES A RECIBIR'!G21</f>
        <v>86109</v>
      </c>
      <c r="C10" s="0" t="str">
        <f aca="false">+CONCATENATE(MID('DATOS IDENTIFICATIVOS'!$C$10,1,2),"0000")</f>
        <v>980000</v>
      </c>
      <c r="E10" s="0" t="s">
        <v>791</v>
      </c>
      <c r="F10" s="387" t="n">
        <f aca="false">+'EP9 SUBVENCIONES A RECIBIR'!I21</f>
        <v>47100</v>
      </c>
      <c r="I10" s="0" t="s">
        <v>890</v>
      </c>
      <c r="J10" s="388" t="n">
        <f aca="false">+'EP9 SUBVENCIONES A RECIBIR'!E21</f>
        <v>316147</v>
      </c>
      <c r="K10" s="388" t="n">
        <v>0</v>
      </c>
      <c r="L10" s="388" t="n">
        <v>0</v>
      </c>
      <c r="M10" s="388" t="n">
        <f aca="false">+J10</f>
        <v>316147</v>
      </c>
    </row>
    <row r="11" customFormat="false" ht="13.2" hidden="false" customHeight="false" outlineLevel="0" collapsed="false">
      <c r="A11" s="0" t="n">
        <f aca="false">+'DATOS IDENTIFICATIVOS'!$C$9</f>
        <v>2021</v>
      </c>
      <c r="B11" s="0" t="n">
        <f aca="false">+'EP9 SUBVENCIONES A RECIBIR'!G22</f>
        <v>86110</v>
      </c>
      <c r="C11" s="0" t="str">
        <f aca="false">+CONCATENATE(MID('DATOS IDENTIFICATIVOS'!$C$10,1,2),"0000")</f>
        <v>980000</v>
      </c>
      <c r="E11" s="0" t="s">
        <v>791</v>
      </c>
      <c r="F11" s="387" t="n">
        <f aca="false">+'EP9 SUBVENCIONES A RECIBIR'!I22</f>
        <v>72000</v>
      </c>
      <c r="I11" s="0" t="s">
        <v>890</v>
      </c>
      <c r="J11" s="388" t="n">
        <f aca="false">+'EP9 SUBVENCIONES A RECIBIR'!E22</f>
        <v>0</v>
      </c>
      <c r="K11" s="388" t="n">
        <v>0</v>
      </c>
      <c r="L11" s="388" t="n">
        <v>0</v>
      </c>
      <c r="M11" s="388" t="n">
        <f aca="false">+J11</f>
        <v>0</v>
      </c>
    </row>
    <row r="12" customFormat="false" ht="13.2" hidden="false" customHeight="false" outlineLevel="0" collapsed="false">
      <c r="A12" s="0" t="n">
        <f aca="false">+'DATOS IDENTIFICATIVOS'!$C$9</f>
        <v>2021</v>
      </c>
      <c r="B12" s="0" t="n">
        <f aca="false">+'EP9 SUBVENCIONES A RECIBIR'!G23</f>
        <v>86111</v>
      </c>
      <c r="C12" s="0" t="str">
        <f aca="false">+CONCATENATE(MID('DATOS IDENTIFICATIVOS'!$C$10,1,2),"0000")</f>
        <v>980000</v>
      </c>
      <c r="E12" s="0" t="s">
        <v>791</v>
      </c>
      <c r="F12" s="387" t="n">
        <f aca="false">+'EP9 SUBVENCIONES A RECIBIR'!I23</f>
        <v>47100</v>
      </c>
      <c r="I12" s="0" t="s">
        <v>890</v>
      </c>
      <c r="J12" s="388" t="n">
        <f aca="false">+'EP9 SUBVENCIONES A RECIBIR'!E23</f>
        <v>460377</v>
      </c>
      <c r="K12" s="388" t="n">
        <v>0</v>
      </c>
      <c r="L12" s="388" t="n">
        <v>0</v>
      </c>
      <c r="M12" s="388" t="n">
        <f aca="false">+J12</f>
        <v>460377</v>
      </c>
    </row>
    <row r="13" customFormat="false" ht="13.2" hidden="false" customHeight="false" outlineLevel="0" collapsed="false">
      <c r="A13" s="0" t="n">
        <f aca="false">+'DATOS IDENTIFICATIVOS'!$C$9</f>
        <v>2021</v>
      </c>
      <c r="B13" s="0" t="n">
        <f aca="false">+'EP9 SUBVENCIONES A RECIBIR'!G24</f>
        <v>86112</v>
      </c>
      <c r="C13" s="0" t="str">
        <f aca="false">+CONCATENATE(MID('DATOS IDENTIFICATIVOS'!$C$10,1,2),"0000")</f>
        <v>980000</v>
      </c>
      <c r="E13" s="0" t="s">
        <v>791</v>
      </c>
      <c r="F13" s="387" t="n">
        <f aca="false">+'EP9 SUBVENCIONES A RECIBIR'!I24</f>
        <v>72000</v>
      </c>
      <c r="I13" s="0" t="s">
        <v>890</v>
      </c>
      <c r="J13" s="388" t="n">
        <f aca="false">+'EP9 SUBVENCIONES A RECIBIR'!E24</f>
        <v>0</v>
      </c>
      <c r="K13" s="388" t="n">
        <v>0</v>
      </c>
      <c r="L13" s="388" t="n">
        <v>0</v>
      </c>
      <c r="M13" s="388" t="n">
        <f aca="false">+J13</f>
        <v>0</v>
      </c>
    </row>
    <row r="14" customFormat="false" ht="13.2" hidden="false" customHeight="false" outlineLevel="0" collapsed="false">
      <c r="A14" s="0" t="n">
        <f aca="false">+'DATOS IDENTIFICATIVOS'!$C$9</f>
        <v>2021</v>
      </c>
      <c r="B14" s="0" t="n">
        <f aca="false">+'EP9 SUBVENCIONES A RECIBIR'!G25</f>
        <v>86113</v>
      </c>
      <c r="C14" s="0" t="str">
        <f aca="false">+CONCATENATE(MID('DATOS IDENTIFICATIVOS'!$C$10,1,2),"0000")</f>
        <v>980000</v>
      </c>
      <c r="E14" s="0" t="s">
        <v>791</v>
      </c>
      <c r="F14" s="387" t="n">
        <f aca="false">+'EP9 SUBVENCIONES A RECIBIR'!I25</f>
        <v>72000</v>
      </c>
      <c r="I14" s="0" t="s">
        <v>890</v>
      </c>
      <c r="J14" s="388" t="n">
        <f aca="false">+'EP9 SUBVENCIONES A RECIBIR'!E25</f>
        <v>872953</v>
      </c>
      <c r="K14" s="388" t="n">
        <v>0</v>
      </c>
      <c r="L14" s="388" t="n">
        <v>0</v>
      </c>
      <c r="M14" s="388" t="n">
        <f aca="false">+J14</f>
        <v>872953</v>
      </c>
    </row>
    <row r="15" customFormat="false" ht="13.2" hidden="false" customHeight="false" outlineLevel="0" collapsed="false">
      <c r="A15" s="0" t="n">
        <f aca="false">+'DATOS IDENTIFICATIVOS'!$C$9</f>
        <v>2021</v>
      </c>
      <c r="B15" s="0" t="n">
        <f aca="false">+'EP9 SUBVENCIONES A RECIBIR'!G26</f>
        <v>86114</v>
      </c>
      <c r="C15" s="0" t="str">
        <f aca="false">+CONCATENATE(MID('DATOS IDENTIFICATIVOS'!$C$10,1,2),"0000")</f>
        <v>980000</v>
      </c>
      <c r="E15" s="0" t="s">
        <v>791</v>
      </c>
      <c r="F15" s="387" t="n">
        <f aca="false">+'EP9 SUBVENCIONES A RECIBIR'!I26</f>
        <v>48001</v>
      </c>
      <c r="I15" s="0" t="s">
        <v>890</v>
      </c>
      <c r="J15" s="388" t="n">
        <f aca="false">+'EP9 SUBVENCIONES A RECIBIR'!E26</f>
        <v>0</v>
      </c>
      <c r="K15" s="388" t="n">
        <v>0</v>
      </c>
      <c r="L15" s="388" t="n">
        <v>0</v>
      </c>
      <c r="M15" s="388" t="n">
        <f aca="false">+J15</f>
        <v>0</v>
      </c>
    </row>
    <row r="16" customFormat="false" ht="13.2" hidden="false" customHeight="false" outlineLevel="0" collapsed="false">
      <c r="A16" s="0" t="n">
        <f aca="false">+'DATOS IDENTIFICATIVOS'!$C$9</f>
        <v>2021</v>
      </c>
      <c r="B16" s="0" t="n">
        <f aca="false">+'EP9 SUBVENCIONES A RECIBIR'!G27</f>
        <v>86115</v>
      </c>
      <c r="C16" s="0" t="str">
        <f aca="false">+CONCATENATE(MID('DATOS IDENTIFICATIVOS'!$C$10,1,2),"0000")</f>
        <v>980000</v>
      </c>
      <c r="E16" s="0" t="s">
        <v>791</v>
      </c>
      <c r="F16" s="387" t="n">
        <f aca="false">+'EP9 SUBVENCIONES A RECIBIR'!I27</f>
        <v>48001</v>
      </c>
      <c r="I16" s="0" t="s">
        <v>890</v>
      </c>
      <c r="J16" s="388" t="n">
        <f aca="false">+'EP9 SUBVENCIONES A RECIBIR'!E27</f>
        <v>200000</v>
      </c>
      <c r="K16" s="388" t="n">
        <v>0</v>
      </c>
      <c r="L16" s="388" t="n">
        <v>0</v>
      </c>
      <c r="M16" s="388" t="n">
        <f aca="false">+J16</f>
        <v>200000</v>
      </c>
    </row>
    <row r="17" customFormat="false" ht="13.2" hidden="false" customHeight="false" outlineLevel="0" collapsed="false">
      <c r="A17" s="0" t="n">
        <f aca="false">+'DATOS IDENTIFICATIVOS'!$C$9</f>
        <v>2021</v>
      </c>
      <c r="B17" s="0" t="n">
        <f aca="false">+'EP9 SUBVENCIONES A RECIBIR'!G28</f>
        <v>86116</v>
      </c>
      <c r="C17" s="0" t="str">
        <f aca="false">+CONCATENATE(MID('DATOS IDENTIFICATIVOS'!$C$10,1,2),"0000")</f>
        <v>980000</v>
      </c>
      <c r="E17" s="0" t="s">
        <v>791</v>
      </c>
      <c r="F17" s="387" t="n">
        <f aca="false">+'EP9 SUBVENCIONES A RECIBIR'!I28</f>
        <v>79000</v>
      </c>
      <c r="I17" s="0" t="s">
        <v>890</v>
      </c>
      <c r="J17" s="388" t="n">
        <f aca="false">+'EP9 SUBVENCIONES A RECIBIR'!E28</f>
        <v>80000</v>
      </c>
      <c r="K17" s="388" t="n">
        <v>0</v>
      </c>
      <c r="L17" s="388" t="n">
        <v>0</v>
      </c>
      <c r="M17" s="388" t="n">
        <f aca="false">+J17</f>
        <v>80000</v>
      </c>
    </row>
    <row r="18" customFormat="false" ht="13.2" hidden="false" customHeight="false" outlineLevel="0" collapsed="false">
      <c r="A18" s="0" t="n">
        <f aca="false">+'DATOS IDENTIFICATIVOS'!$C$9</f>
        <v>2021</v>
      </c>
      <c r="B18" s="0" t="n">
        <f aca="false">+'EP9 SUBVENCIONES A RECIBIR'!G29</f>
        <v>86117</v>
      </c>
      <c r="C18" s="0" t="str">
        <f aca="false">+CONCATENATE(MID('DATOS IDENTIFICATIVOS'!$C$10,1,2),"0000")</f>
        <v>980000</v>
      </c>
      <c r="E18" s="0" t="s">
        <v>791</v>
      </c>
      <c r="F18" s="387" t="n">
        <f aca="false">+'EP9 SUBVENCIONES A RECIBIR'!I29</f>
        <v>49000</v>
      </c>
      <c r="I18" s="0" t="s">
        <v>890</v>
      </c>
      <c r="J18" s="388" t="n">
        <f aca="false">+'EP9 SUBVENCIONES A RECIBIR'!E29</f>
        <v>250654</v>
      </c>
      <c r="K18" s="388" t="n">
        <v>0</v>
      </c>
      <c r="L18" s="388" t="n">
        <v>0</v>
      </c>
      <c r="M18" s="388" t="n">
        <f aca="false">+J18</f>
        <v>250654</v>
      </c>
    </row>
    <row r="19" customFormat="false" ht="13.2" hidden="false" customHeight="false" outlineLevel="0" collapsed="false">
      <c r="A19" s="0" t="n">
        <f aca="false">+'DATOS IDENTIFICATIVOS'!$C$9</f>
        <v>2021</v>
      </c>
      <c r="B19" s="0" t="n">
        <f aca="false">+'EP9 SUBVENCIONES A RECIBIR'!G30</f>
        <v>86118</v>
      </c>
      <c r="C19" s="0" t="str">
        <f aca="false">+CONCATENATE(MID('DATOS IDENTIFICATIVOS'!$C$10,1,2),"0000")</f>
        <v>980000</v>
      </c>
      <c r="E19" s="0" t="s">
        <v>791</v>
      </c>
      <c r="F19" s="387" t="n">
        <f aca="false">+'EP9 SUBVENCIONES A RECIBIR'!I30</f>
        <v>43000</v>
      </c>
      <c r="I19" s="0" t="s">
        <v>890</v>
      </c>
      <c r="J19" s="388" t="n">
        <f aca="false">+'EP9 SUBVENCIONES A RECIBIR'!E30</f>
        <v>202510</v>
      </c>
      <c r="K19" s="388" t="n">
        <v>0</v>
      </c>
      <c r="L19" s="388" t="n">
        <v>0</v>
      </c>
      <c r="M19" s="388" t="n">
        <f aca="false">+J19</f>
        <v>202510</v>
      </c>
    </row>
    <row r="20" customFormat="false" ht="13.2" hidden="false" customHeight="false" outlineLevel="0" collapsed="false">
      <c r="A20" s="0" t="n">
        <f aca="false">+'DATOS IDENTIFICATIVOS'!$C$9</f>
        <v>2021</v>
      </c>
      <c r="B20" s="0" t="n">
        <f aca="false">+'EP9 SUBVENCIONES A RECIBIR'!G31</f>
        <v>86119</v>
      </c>
      <c r="C20" s="0" t="str">
        <f aca="false">+CONCATENATE(MID('DATOS IDENTIFICATIVOS'!$C$10,1,2),"0000")</f>
        <v>980000</v>
      </c>
      <c r="E20" s="0" t="s">
        <v>791</v>
      </c>
      <c r="F20" s="387" t="n">
        <f aca="false">+'EP9 SUBVENCIONES A RECIBIR'!I31</f>
        <v>73000</v>
      </c>
      <c r="I20" s="0" t="s">
        <v>890</v>
      </c>
      <c r="J20" s="388" t="n">
        <f aca="false">+'EP9 SUBVENCIONES A RECIBIR'!E31</f>
        <v>45000</v>
      </c>
      <c r="K20" s="388" t="n">
        <v>0</v>
      </c>
      <c r="L20" s="388" t="n">
        <v>0</v>
      </c>
      <c r="M20" s="388" t="n">
        <f aca="false">+J20</f>
        <v>45000</v>
      </c>
    </row>
    <row r="21" customFormat="false" ht="13.2" hidden="false" customHeight="false" outlineLevel="0" collapsed="false">
      <c r="A21" s="0" t="n">
        <f aca="false">+'DATOS IDENTIFICATIVOS'!$C$9</f>
        <v>2021</v>
      </c>
      <c r="B21" s="0" t="n">
        <f aca="false">+'EP9 SUBVENCIONES A RECIBIR'!G32</f>
        <v>86120</v>
      </c>
      <c r="C21" s="0" t="str">
        <f aca="false">+CONCATENATE(MID('DATOS IDENTIFICATIVOS'!$C$10,1,2),"0000")</f>
        <v>980000</v>
      </c>
      <c r="E21" s="0" t="s">
        <v>791</v>
      </c>
      <c r="F21" s="387" t="n">
        <f aca="false">+'EP9 SUBVENCIONES A RECIBIR'!I32</f>
        <v>72000</v>
      </c>
      <c r="I21" s="0" t="s">
        <v>890</v>
      </c>
      <c r="J21" s="388" t="n">
        <f aca="false">+'EP9 SUBVENCIONES A RECIBIR'!E32</f>
        <v>18000</v>
      </c>
      <c r="K21" s="388" t="n">
        <v>0</v>
      </c>
      <c r="L21" s="388" t="n">
        <v>0</v>
      </c>
      <c r="M21" s="388" t="n">
        <f aca="false">+J21</f>
        <v>18000</v>
      </c>
    </row>
    <row r="22" customFormat="false" ht="13.2" hidden="false" customHeight="false" outlineLevel="0" collapsed="false">
      <c r="A22" s="0" t="n">
        <f aca="false">+'DATOS IDENTIFICATIVOS'!$C$9</f>
        <v>2021</v>
      </c>
      <c r="B22" s="0" t="n">
        <f aca="false">+'EP9 SUBVENCIONES A RECIBIR'!G33</f>
        <v>86121</v>
      </c>
      <c r="C22" s="0" t="str">
        <f aca="false">+CONCATENATE(MID('DATOS IDENTIFICATIVOS'!$C$10,1,2),"0000")</f>
        <v>980000</v>
      </c>
      <c r="E22" s="0" t="s">
        <v>791</v>
      </c>
      <c r="F22" s="387" t="n">
        <f aca="false">+'EP9 SUBVENCIONES A RECIBIR'!I33</f>
        <v>40000</v>
      </c>
      <c r="I22" s="0" t="s">
        <v>890</v>
      </c>
      <c r="J22" s="388" t="n">
        <f aca="false">+'EP9 SUBVENCIONES A RECIBIR'!E33</f>
        <v>0</v>
      </c>
      <c r="K22" s="388" t="n">
        <v>0</v>
      </c>
      <c r="L22" s="388" t="n">
        <v>0</v>
      </c>
      <c r="M22" s="388" t="n">
        <f aca="false">+J22</f>
        <v>0</v>
      </c>
    </row>
    <row r="23" customFormat="false" ht="13.2" hidden="false" customHeight="false" outlineLevel="0" collapsed="false">
      <c r="A23" s="0" t="n">
        <f aca="false">+'DATOS IDENTIFICATIVOS'!$C$9</f>
        <v>2021</v>
      </c>
      <c r="B23" s="0" t="n">
        <f aca="false">+'EP11SUBV A CONCEDER'!G20</f>
        <v>86126</v>
      </c>
      <c r="C23" s="0" t="str">
        <f aca="false">+CONCATENATE(MID('DATOS IDENTIFICATIVOS'!$C$10,1,2),"0000")</f>
        <v>980000</v>
      </c>
      <c r="E23" s="0" t="s">
        <v>888</v>
      </c>
      <c r="F23" s="391" t="str">
        <f aca="false">+VLOOKUP('DATOS IDENTIFICATIVOS'!$A$52,'EMPRESA- PROGRAMA'!$B$2:$C$45,2,FALSE())</f>
        <v>910I</v>
      </c>
      <c r="G23" s="387" t="n">
        <f aca="false">+'EP11SUBV A CONCEDER'!I20</f>
        <v>40000</v>
      </c>
      <c r="I23" s="0" t="s">
        <v>890</v>
      </c>
      <c r="J23" s="388" t="n">
        <f aca="false">+'EP11SUBV A CONCEDER'!E20</f>
        <v>0</v>
      </c>
      <c r="K23" s="388" t="n">
        <v>0</v>
      </c>
      <c r="L23" s="388" t="n">
        <v>0</v>
      </c>
      <c r="M23" s="388" t="n">
        <f aca="false">+J23</f>
        <v>0</v>
      </c>
    </row>
    <row r="24" customFormat="false" ht="13.2" hidden="false" customHeight="false" outlineLevel="0" collapsed="false">
      <c r="A24" s="0" t="n">
        <f aca="false">+'DATOS IDENTIFICATIVOS'!$C$9</f>
        <v>2021</v>
      </c>
      <c r="B24" s="0" t="n">
        <f aca="false">+'EP11SUBV A CONCEDER'!G21</f>
        <v>86127</v>
      </c>
      <c r="C24" s="0" t="str">
        <f aca="false">+CONCATENATE(MID('DATOS IDENTIFICATIVOS'!$C$10,1,2),"0000")</f>
        <v>980000</v>
      </c>
      <c r="E24" s="0" t="s">
        <v>888</v>
      </c>
      <c r="F24" s="391" t="str">
        <f aca="false">+VLOOKUP('DATOS IDENTIFICATIVOS'!$A$52,'EMPRESA- PROGRAMA'!$B$2:$C$45,2,FALSE())</f>
        <v>910I</v>
      </c>
      <c r="G24" s="387" t="n">
        <f aca="false">+'EP11SUBV A CONCEDER'!I21</f>
        <v>40000</v>
      </c>
      <c r="I24" s="0" t="s">
        <v>890</v>
      </c>
      <c r="J24" s="388" t="n">
        <f aca="false">+'EP11SUBV A CONCEDER'!E21</f>
        <v>0</v>
      </c>
      <c r="K24" s="388" t="n">
        <v>0</v>
      </c>
      <c r="L24" s="388" t="n">
        <v>0</v>
      </c>
      <c r="M24" s="388" t="n">
        <f aca="false">+J24</f>
        <v>0</v>
      </c>
    </row>
    <row r="25" customFormat="false" ht="13.2" hidden="false" customHeight="false" outlineLevel="0" collapsed="false">
      <c r="A25" s="0" t="n">
        <f aca="false">+'DATOS IDENTIFICATIVOS'!$C$9</f>
        <v>2021</v>
      </c>
      <c r="B25" s="0" t="n">
        <f aca="false">+'EP11SUBV A CONCEDER'!G22</f>
        <v>86128</v>
      </c>
      <c r="C25" s="0" t="str">
        <f aca="false">+CONCATENATE(MID('DATOS IDENTIFICATIVOS'!$C$10,1,2),"0000")</f>
        <v>980000</v>
      </c>
      <c r="E25" s="0" t="s">
        <v>888</v>
      </c>
      <c r="F25" s="391" t="str">
        <f aca="false">+VLOOKUP('DATOS IDENTIFICATIVOS'!$A$52,'EMPRESA- PROGRAMA'!$B$2:$C$45,2,FALSE())</f>
        <v>910I</v>
      </c>
      <c r="G25" s="387" t="n">
        <f aca="false">+'EP11SUBV A CONCEDER'!I22</f>
        <v>40000</v>
      </c>
      <c r="I25" s="0" t="s">
        <v>890</v>
      </c>
      <c r="J25" s="388" t="n">
        <f aca="false">+'EP11SUBV A CONCEDER'!E22</f>
        <v>0</v>
      </c>
      <c r="K25" s="388" t="n">
        <v>0</v>
      </c>
      <c r="L25" s="388" t="n">
        <v>0</v>
      </c>
      <c r="M25" s="388" t="n">
        <f aca="false">+J25</f>
        <v>0</v>
      </c>
    </row>
    <row r="26" customFormat="false" ht="13.2" hidden="false" customHeight="false" outlineLevel="0" collapsed="false">
      <c r="A26" s="0" t="n">
        <f aca="false">+'DATOS IDENTIFICATIVOS'!$C$9</f>
        <v>2021</v>
      </c>
      <c r="B26" s="0" t="n">
        <f aca="false">+'EP11SUBV A CONCEDER'!G23</f>
        <v>86129</v>
      </c>
      <c r="C26" s="0" t="str">
        <f aca="false">+CONCATENATE(MID('DATOS IDENTIFICATIVOS'!$C$10,1,2),"0000")</f>
        <v>980000</v>
      </c>
      <c r="E26" s="0" t="s">
        <v>888</v>
      </c>
      <c r="F26" s="391" t="str">
        <f aca="false">+VLOOKUP('DATOS IDENTIFICATIVOS'!$A$52,'EMPRESA- PROGRAMA'!$B$2:$C$45,2,FALSE())</f>
        <v>910I</v>
      </c>
      <c r="G26" s="387" t="n">
        <f aca="false">+'EP11SUBV A CONCEDER'!I23</f>
        <v>40000</v>
      </c>
      <c r="I26" s="0" t="s">
        <v>890</v>
      </c>
      <c r="J26" s="388" t="n">
        <f aca="false">+'EP11SUBV A CONCEDER'!E23</f>
        <v>0</v>
      </c>
      <c r="K26" s="388" t="n">
        <v>0</v>
      </c>
      <c r="L26" s="388" t="n">
        <v>0</v>
      </c>
      <c r="M26" s="388" t="n">
        <f aca="false">+J26</f>
        <v>0</v>
      </c>
    </row>
    <row r="27" customFormat="false" ht="13.2" hidden="false" customHeight="false" outlineLevel="0" collapsed="false">
      <c r="A27" s="0" t="n">
        <f aca="false">+'DATOS IDENTIFICATIVOS'!$C$9</f>
        <v>2021</v>
      </c>
      <c r="B27" s="0" t="n">
        <f aca="false">+'EP11SUBV A CONCEDER'!G24</f>
        <v>86130</v>
      </c>
      <c r="C27" s="0" t="str">
        <f aca="false">+CONCATENATE(MID('DATOS IDENTIFICATIVOS'!$C$10,1,2),"0000")</f>
        <v>980000</v>
      </c>
      <c r="E27" s="0" t="s">
        <v>888</v>
      </c>
      <c r="F27" s="391" t="str">
        <f aca="false">+VLOOKUP('DATOS IDENTIFICATIVOS'!$A$52,'EMPRESA- PROGRAMA'!$B$2:$C$45,2,FALSE())</f>
        <v>910I</v>
      </c>
      <c r="G27" s="387" t="n">
        <f aca="false">+'EP11SUBV A CONCEDER'!I24</f>
        <v>40000</v>
      </c>
      <c r="I27" s="0" t="s">
        <v>890</v>
      </c>
      <c r="J27" s="388" t="n">
        <f aca="false">+'EP11SUBV A CONCEDER'!E24</f>
        <v>0</v>
      </c>
      <c r="K27" s="388" t="n">
        <v>0</v>
      </c>
      <c r="L27" s="388" t="n">
        <v>0</v>
      </c>
      <c r="M27" s="388" t="n">
        <f aca="false">+J27</f>
        <v>0</v>
      </c>
    </row>
    <row r="28" customFormat="false" ht="13.2" hidden="false" customHeight="false" outlineLevel="0" collapsed="false">
      <c r="A28" s="0" t="n">
        <f aca="false">+'DATOS IDENTIFICATIVOS'!$C$9</f>
        <v>2021</v>
      </c>
      <c r="B28" s="0" t="n">
        <f aca="false">+'EP11SUBV A CONCEDER'!G25</f>
        <v>86131</v>
      </c>
      <c r="C28" s="0" t="str">
        <f aca="false">+CONCATENATE(MID('DATOS IDENTIFICATIVOS'!$C$10,1,2),"0000")</f>
        <v>980000</v>
      </c>
      <c r="E28" s="0" t="s">
        <v>888</v>
      </c>
      <c r="F28" s="391" t="str">
        <f aca="false">+VLOOKUP('DATOS IDENTIFICATIVOS'!$A$52,'EMPRESA- PROGRAMA'!$B$2:$C$45,2,FALSE())</f>
        <v>910I</v>
      </c>
      <c r="G28" s="387" t="n">
        <f aca="false">+'EP11SUBV A CONCEDER'!I25</f>
        <v>40000</v>
      </c>
      <c r="I28" s="0" t="s">
        <v>890</v>
      </c>
      <c r="J28" s="388" t="n">
        <f aca="false">+'EP11SUBV A CONCEDER'!E25</f>
        <v>0</v>
      </c>
      <c r="K28" s="388" t="n">
        <v>0</v>
      </c>
      <c r="L28" s="388" t="n">
        <v>0</v>
      </c>
      <c r="M28" s="388" t="n">
        <f aca="false">+J28</f>
        <v>0</v>
      </c>
    </row>
    <row r="29" customFormat="false" ht="13.2" hidden="false" customHeight="false" outlineLevel="0" collapsed="false">
      <c r="A29" s="0" t="n">
        <f aca="false">+'DATOS IDENTIFICATIVOS'!$C$9</f>
        <v>2021</v>
      </c>
      <c r="B29" s="0" t="n">
        <f aca="false">+'EP11SUBV A CONCEDER'!G26</f>
        <v>86132</v>
      </c>
      <c r="C29" s="0" t="str">
        <f aca="false">+CONCATENATE(MID('DATOS IDENTIFICATIVOS'!$C$10,1,2),"0000")</f>
        <v>980000</v>
      </c>
      <c r="E29" s="0" t="s">
        <v>888</v>
      </c>
      <c r="F29" s="391" t="str">
        <f aca="false">+VLOOKUP('DATOS IDENTIFICATIVOS'!$A$52,'EMPRESA- PROGRAMA'!$B$2:$C$45,2,FALSE())</f>
        <v>910I</v>
      </c>
      <c r="G29" s="387" t="n">
        <f aca="false">+'EP11SUBV A CONCEDER'!I26</f>
        <v>40000</v>
      </c>
      <c r="I29" s="0" t="s">
        <v>890</v>
      </c>
      <c r="J29" s="388" t="n">
        <f aca="false">+'EP11SUBV A CONCEDER'!E26</f>
        <v>0</v>
      </c>
      <c r="K29" s="388" t="n">
        <v>0</v>
      </c>
      <c r="L29" s="388" t="n">
        <v>0</v>
      </c>
      <c r="M29" s="388" t="n">
        <f aca="false">+J29</f>
        <v>0</v>
      </c>
    </row>
    <row r="30" customFormat="false" ht="13.2" hidden="false" customHeight="false" outlineLevel="0" collapsed="false">
      <c r="A30" s="0" t="n">
        <f aca="false">+'DATOS IDENTIFICATIVOS'!$C$9</f>
        <v>2021</v>
      </c>
      <c r="B30" s="0" t="n">
        <f aca="false">+'EP11SUBV A CONCEDER'!G27</f>
        <v>86133</v>
      </c>
      <c r="C30" s="0" t="str">
        <f aca="false">+CONCATENATE(MID('DATOS IDENTIFICATIVOS'!$C$10,1,2),"0000")</f>
        <v>980000</v>
      </c>
      <c r="E30" s="0" t="s">
        <v>888</v>
      </c>
      <c r="F30" s="391" t="str">
        <f aca="false">+VLOOKUP('DATOS IDENTIFICATIVOS'!$A$52,'EMPRESA- PROGRAMA'!$B$2:$C$45,2,FALSE())</f>
        <v>910I</v>
      </c>
      <c r="G30" s="387" t="n">
        <f aca="false">+'EP11SUBV A CONCEDER'!I27</f>
        <v>40000</v>
      </c>
      <c r="I30" s="0" t="s">
        <v>890</v>
      </c>
      <c r="J30" s="388" t="n">
        <f aca="false">+'EP11SUBV A CONCEDER'!E27</f>
        <v>0</v>
      </c>
      <c r="K30" s="388" t="n">
        <v>0</v>
      </c>
      <c r="L30" s="388" t="n">
        <v>0</v>
      </c>
      <c r="M30" s="388" t="n">
        <f aca="false">+J30</f>
        <v>0</v>
      </c>
    </row>
    <row r="31" customFormat="false" ht="13.2" hidden="false" customHeight="false" outlineLevel="0" collapsed="false">
      <c r="A31" s="0" t="n">
        <f aca="false">+'DATOS IDENTIFICATIVOS'!$C$9</f>
        <v>2021</v>
      </c>
      <c r="B31" s="0" t="n">
        <f aca="false">+'EP11SUBV A CONCEDER'!G28</f>
        <v>86134</v>
      </c>
      <c r="C31" s="0" t="str">
        <f aca="false">+CONCATENATE(MID('DATOS IDENTIFICATIVOS'!$C$10,1,2),"0000")</f>
        <v>980000</v>
      </c>
      <c r="E31" s="0" t="s">
        <v>888</v>
      </c>
      <c r="F31" s="391" t="str">
        <f aca="false">+VLOOKUP('DATOS IDENTIFICATIVOS'!$A$52,'EMPRESA- PROGRAMA'!$B$2:$C$45,2,FALSE())</f>
        <v>910I</v>
      </c>
      <c r="G31" s="387" t="n">
        <f aca="false">+'EP11SUBV A CONCEDER'!I28</f>
        <v>40000</v>
      </c>
      <c r="I31" s="0" t="s">
        <v>890</v>
      </c>
      <c r="J31" s="388" t="n">
        <f aca="false">+'EP11SUBV A CONCEDER'!E28</f>
        <v>0</v>
      </c>
      <c r="K31" s="388" t="n">
        <v>0</v>
      </c>
      <c r="L31" s="388" t="n">
        <v>0</v>
      </c>
      <c r="M31" s="388" t="n">
        <f aca="false">+J31</f>
        <v>0</v>
      </c>
    </row>
    <row r="32" customFormat="false" ht="13.2" hidden="false" customHeight="false" outlineLevel="0" collapsed="false">
      <c r="A32" s="0" t="n">
        <f aca="false">+'DATOS IDENTIFICATIVOS'!$C$9</f>
        <v>2021</v>
      </c>
      <c r="B32" s="0" t="n">
        <f aca="false">+'EP11SUBV A CONCEDER'!G29</f>
        <v>86135</v>
      </c>
      <c r="C32" s="0" t="str">
        <f aca="false">+CONCATENATE(MID('DATOS IDENTIFICATIVOS'!$C$10,1,2),"0000")</f>
        <v>980000</v>
      </c>
      <c r="E32" s="0" t="s">
        <v>888</v>
      </c>
      <c r="F32" s="391" t="str">
        <f aca="false">+VLOOKUP('DATOS IDENTIFICATIVOS'!$A$52,'EMPRESA- PROGRAMA'!$B$2:$C$45,2,FALSE())</f>
        <v>910I</v>
      </c>
      <c r="G32" s="387" t="n">
        <f aca="false">+'EP11SUBV A CONCEDER'!I29</f>
        <v>40000</v>
      </c>
      <c r="I32" s="0" t="s">
        <v>890</v>
      </c>
      <c r="J32" s="388" t="n">
        <f aca="false">+'EP11SUBV A CONCEDER'!E29</f>
        <v>0</v>
      </c>
      <c r="K32" s="388" t="n">
        <v>0</v>
      </c>
      <c r="L32" s="388" t="n">
        <v>0</v>
      </c>
      <c r="M32" s="388" t="n">
        <f aca="false">+J32</f>
        <v>0</v>
      </c>
    </row>
    <row r="33" customFormat="false" ht="13.2" hidden="false" customHeight="false" outlineLevel="0" collapsed="false">
      <c r="A33" s="0" t="n">
        <f aca="false">+'DATOS IDENTIFICATIVOS'!$C$9</f>
        <v>2021</v>
      </c>
      <c r="B33" s="0" t="n">
        <f aca="false">+'EP11SUBV A CONCEDER'!G30</f>
        <v>86136</v>
      </c>
      <c r="C33" s="0" t="str">
        <f aca="false">+CONCATENATE(MID('DATOS IDENTIFICATIVOS'!$C$10,1,2),"0000")</f>
        <v>980000</v>
      </c>
      <c r="E33" s="0" t="s">
        <v>888</v>
      </c>
      <c r="F33" s="391" t="str">
        <f aca="false">+VLOOKUP('DATOS IDENTIFICATIVOS'!$A$52,'EMPRESA- PROGRAMA'!$B$2:$C$45,2,FALSE())</f>
        <v>910I</v>
      </c>
      <c r="G33" s="387" t="n">
        <f aca="false">+'EP11SUBV A CONCEDER'!I30</f>
        <v>40000</v>
      </c>
      <c r="I33" s="0" t="s">
        <v>890</v>
      </c>
      <c r="J33" s="388" t="n">
        <f aca="false">+'EP11SUBV A CONCEDER'!E30</f>
        <v>0</v>
      </c>
      <c r="K33" s="388" t="n">
        <v>0</v>
      </c>
      <c r="L33" s="388" t="n">
        <v>0</v>
      </c>
      <c r="M33" s="388" t="n">
        <f aca="false">+J33</f>
        <v>0</v>
      </c>
    </row>
    <row r="34" customFormat="false" ht="13.2" hidden="false" customHeight="false" outlineLevel="0" collapsed="false">
      <c r="A34" s="0" t="n">
        <f aca="false">+'DATOS IDENTIFICATIVOS'!$C$9</f>
        <v>2021</v>
      </c>
      <c r="B34" s="0" t="n">
        <f aca="false">+'EP11SUBV A CONCEDER'!G31</f>
        <v>86137</v>
      </c>
      <c r="C34" s="0" t="str">
        <f aca="false">+CONCATENATE(MID('DATOS IDENTIFICATIVOS'!$C$10,1,2),"0000")</f>
        <v>980000</v>
      </c>
      <c r="E34" s="0" t="s">
        <v>888</v>
      </c>
      <c r="F34" s="391" t="str">
        <f aca="false">+VLOOKUP('DATOS IDENTIFICATIVOS'!$A$52,'EMPRESA- PROGRAMA'!$B$2:$C$45,2,FALSE())</f>
        <v>910I</v>
      </c>
      <c r="G34" s="387" t="n">
        <f aca="false">+'EP11SUBV A CONCEDER'!I31</f>
        <v>40000</v>
      </c>
      <c r="I34" s="0" t="s">
        <v>890</v>
      </c>
      <c r="J34" s="388" t="n">
        <f aca="false">+'EP11SUBV A CONCEDER'!E31</f>
        <v>0</v>
      </c>
      <c r="K34" s="388" t="n">
        <v>0</v>
      </c>
      <c r="L34" s="388" t="n">
        <v>0</v>
      </c>
      <c r="M34" s="388" t="n">
        <f aca="false">+J34</f>
        <v>0</v>
      </c>
    </row>
    <row r="35" customFormat="false" ht="13.2" hidden="false" customHeight="false" outlineLevel="0" collapsed="false">
      <c r="A35" s="0" t="n">
        <f aca="false">+'DATOS IDENTIFICATIVOS'!$C$9</f>
        <v>2021</v>
      </c>
      <c r="B35" s="0" t="n">
        <f aca="false">+'EP11SUBV A CONCEDER'!G32</f>
        <v>86138</v>
      </c>
      <c r="C35" s="0" t="str">
        <f aca="false">+CONCATENATE(MID('DATOS IDENTIFICATIVOS'!$C$10,1,2),"0000")</f>
        <v>980000</v>
      </c>
      <c r="E35" s="0" t="s">
        <v>888</v>
      </c>
      <c r="F35" s="391" t="str">
        <f aca="false">+VLOOKUP('DATOS IDENTIFICATIVOS'!$A$52,'EMPRESA- PROGRAMA'!$B$2:$C$45,2,FALSE())</f>
        <v>910I</v>
      </c>
      <c r="G35" s="387" t="n">
        <f aca="false">+'EP11SUBV A CONCEDER'!I32</f>
        <v>40000</v>
      </c>
      <c r="I35" s="0" t="s">
        <v>890</v>
      </c>
      <c r="J35" s="388" t="n">
        <f aca="false">+'EP11SUBV A CONCEDER'!E32</f>
        <v>0</v>
      </c>
      <c r="K35" s="388" t="n">
        <v>0</v>
      </c>
      <c r="L35" s="388" t="n">
        <v>0</v>
      </c>
      <c r="M35" s="388" t="n">
        <f aca="false">+J35</f>
        <v>0</v>
      </c>
    </row>
    <row r="36" customFormat="false" ht="13.2" hidden="false" customHeight="false" outlineLevel="0" collapsed="false">
      <c r="A36" s="0" t="n">
        <f aca="false">+'DATOS IDENTIFICATIVOS'!$C$9</f>
        <v>2021</v>
      </c>
      <c r="B36" s="0" t="n">
        <f aca="false">+'EP11SUBV A CONCEDER'!G33</f>
        <v>86139</v>
      </c>
      <c r="C36" s="0" t="str">
        <f aca="false">+CONCATENATE(MID('DATOS IDENTIFICATIVOS'!$C$10,1,2),"0000")</f>
        <v>980000</v>
      </c>
      <c r="E36" s="0" t="s">
        <v>888</v>
      </c>
      <c r="F36" s="391" t="str">
        <f aca="false">+VLOOKUP('DATOS IDENTIFICATIVOS'!$A$52,'EMPRESA- PROGRAMA'!$B$2:$C$45,2,FALSE())</f>
        <v>910I</v>
      </c>
      <c r="G36" s="387" t="n">
        <f aca="false">+'EP11SUBV A CONCEDER'!I33</f>
        <v>40000</v>
      </c>
      <c r="I36" s="0" t="s">
        <v>890</v>
      </c>
      <c r="J36" s="388" t="n">
        <f aca="false">+'EP11SUBV A CONCEDER'!E33</f>
        <v>0</v>
      </c>
      <c r="K36" s="388" t="n">
        <v>0</v>
      </c>
      <c r="L36" s="388" t="n">
        <v>0</v>
      </c>
      <c r="M36" s="388" t="n">
        <f aca="false">+J36</f>
        <v>0</v>
      </c>
    </row>
    <row r="37" customFormat="false" ht="13.2" hidden="false" customHeight="false" outlineLevel="0" collapsed="false">
      <c r="A37" s="0" t="n">
        <f aca="false">+'DATOS IDENTIFICATIVOS'!$C$9</f>
        <v>2021</v>
      </c>
      <c r="B37" s="0" t="n">
        <f aca="false">+'EP11SUBV A CONCEDER'!G34</f>
        <v>86140</v>
      </c>
      <c r="C37" s="0" t="str">
        <f aca="false">+CONCATENATE(MID('DATOS IDENTIFICATIVOS'!$C$10,1,2),"0000")</f>
        <v>980000</v>
      </c>
      <c r="E37" s="0" t="s">
        <v>888</v>
      </c>
      <c r="F37" s="391" t="str">
        <f aca="false">+VLOOKUP('DATOS IDENTIFICATIVOS'!$A$52,'EMPRESA- PROGRAMA'!$B$2:$C$45,2,FALSE())</f>
        <v>910I</v>
      </c>
      <c r="G37" s="387" t="n">
        <f aca="false">+'EP11SUBV A CONCEDER'!I34</f>
        <v>40000</v>
      </c>
      <c r="I37" s="0" t="s">
        <v>890</v>
      </c>
      <c r="J37" s="388" t="n">
        <f aca="false">+'EP11SUBV A CONCEDER'!E34</f>
        <v>0</v>
      </c>
      <c r="K37" s="388" t="n">
        <v>0</v>
      </c>
      <c r="L37" s="388" t="n">
        <v>0</v>
      </c>
      <c r="M37" s="388" t="n">
        <f aca="false">+J37</f>
        <v>0</v>
      </c>
    </row>
    <row r="38" customFormat="false" ht="13.2" hidden="false" customHeight="false" outlineLevel="0" collapsed="false">
      <c r="A38" s="0" t="n">
        <f aca="false">+'DATOS IDENTIFICATIVOS'!$C$9</f>
        <v>2021</v>
      </c>
      <c r="B38" s="0" t="n">
        <f aca="false">+'EP11SUBV A CONCEDER'!G35</f>
        <v>86141</v>
      </c>
      <c r="C38" s="0" t="str">
        <f aca="false">+CONCATENATE(MID('DATOS IDENTIFICATIVOS'!$C$10,1,2),"0000")</f>
        <v>980000</v>
      </c>
      <c r="E38" s="0" t="s">
        <v>888</v>
      </c>
      <c r="F38" s="391" t="str">
        <f aca="false">+VLOOKUP('DATOS IDENTIFICATIVOS'!$A$52,'EMPRESA- PROGRAMA'!$B$2:$C$45,2,FALSE())</f>
        <v>910I</v>
      </c>
      <c r="G38" s="387" t="n">
        <f aca="false">+'EP11SUBV A CONCEDER'!I35</f>
        <v>40000</v>
      </c>
      <c r="I38" s="0" t="s">
        <v>890</v>
      </c>
      <c r="J38" s="388" t="n">
        <f aca="false">+'EP11SUBV A CONCEDER'!E35</f>
        <v>0</v>
      </c>
      <c r="K38" s="388" t="n">
        <v>0</v>
      </c>
      <c r="L38" s="388" t="n">
        <v>0</v>
      </c>
      <c r="M38" s="388" t="n">
        <f aca="false">+J38</f>
        <v>0</v>
      </c>
    </row>
    <row r="39" customFormat="false" ht="13.2" hidden="false" customHeight="false" outlineLevel="0" collapsed="false">
      <c r="A39" s="0" t="n">
        <f aca="false">+'DATOS IDENTIFICATIVOS'!$C$9</f>
        <v>2021</v>
      </c>
      <c r="B39" s="0" t="n">
        <f aca="false">+'EP11SUBV A CONCEDER'!G36</f>
        <v>86142</v>
      </c>
      <c r="C39" s="0" t="str">
        <f aca="false">+CONCATENATE(MID('DATOS IDENTIFICATIVOS'!$C$10,1,2),"0000")</f>
        <v>980000</v>
      </c>
      <c r="E39" s="0" t="s">
        <v>888</v>
      </c>
      <c r="F39" s="391" t="str">
        <f aca="false">+VLOOKUP('DATOS IDENTIFICATIVOS'!$A$52,'EMPRESA- PROGRAMA'!$B$2:$C$45,2,FALSE())</f>
        <v>910I</v>
      </c>
      <c r="G39" s="387" t="n">
        <f aca="false">+'EP11SUBV A CONCEDER'!I36</f>
        <v>40000</v>
      </c>
      <c r="I39" s="0" t="s">
        <v>890</v>
      </c>
      <c r="J39" s="388" t="n">
        <f aca="false">+'EP11SUBV A CONCEDER'!E36</f>
        <v>0</v>
      </c>
      <c r="K39" s="388" t="n">
        <v>0</v>
      </c>
      <c r="L39" s="388" t="n">
        <v>0</v>
      </c>
      <c r="M39" s="388" t="n">
        <f aca="false">+J39</f>
        <v>0</v>
      </c>
    </row>
    <row r="40" customFormat="false" ht="13.2" hidden="false" customHeight="false" outlineLevel="0" collapsed="false">
      <c r="A40" s="0" t="n">
        <f aca="false">+'DATOS IDENTIFICATIVOS'!$C$9</f>
        <v>2021</v>
      </c>
      <c r="B40" s="0" t="n">
        <f aca="false">+'EP11SUBV A CONCEDER'!G37</f>
        <v>86143</v>
      </c>
      <c r="C40" s="0" t="str">
        <f aca="false">+CONCATENATE(MID('DATOS IDENTIFICATIVOS'!$C$10,1,2),"0000")</f>
        <v>980000</v>
      </c>
      <c r="E40" s="0" t="s">
        <v>888</v>
      </c>
      <c r="F40" s="391" t="str">
        <f aca="false">+VLOOKUP('DATOS IDENTIFICATIVOS'!$A$52,'EMPRESA- PROGRAMA'!$B$2:$C$45,2,FALSE())</f>
        <v>910I</v>
      </c>
      <c r="G40" s="387" t="n">
        <f aca="false">+'EP11SUBV A CONCEDER'!I37</f>
        <v>40000</v>
      </c>
      <c r="I40" s="0" t="s">
        <v>890</v>
      </c>
      <c r="J40" s="388" t="n">
        <f aca="false">+'EP11SUBV A CONCEDER'!E37</f>
        <v>0</v>
      </c>
      <c r="K40" s="388" t="n">
        <v>0</v>
      </c>
      <c r="L40" s="388" t="n">
        <v>0</v>
      </c>
      <c r="M40" s="388" t="n">
        <f aca="false">+J40</f>
        <v>0</v>
      </c>
    </row>
    <row r="41" customFormat="false" ht="13.2" hidden="false" customHeight="false" outlineLevel="0" collapsed="false">
      <c r="A41" s="0" t="n">
        <f aca="false">+'DATOS IDENTIFICATIVOS'!$C$9</f>
        <v>2021</v>
      </c>
      <c r="B41" s="0" t="n">
        <f aca="false">+'EP11SUBV A CONCEDER'!G38</f>
        <v>86144</v>
      </c>
      <c r="C41" s="0" t="str">
        <f aca="false">+CONCATENATE(MID('DATOS IDENTIFICATIVOS'!$C$10,1,2),"0000")</f>
        <v>980000</v>
      </c>
      <c r="E41" s="0" t="s">
        <v>888</v>
      </c>
      <c r="F41" s="391" t="str">
        <f aca="false">+VLOOKUP('DATOS IDENTIFICATIVOS'!$A$52,'EMPRESA- PROGRAMA'!$B$2:$C$45,2,FALSE())</f>
        <v>910I</v>
      </c>
      <c r="G41" s="387" t="n">
        <f aca="false">+'EP11SUBV A CONCEDER'!I38</f>
        <v>40000</v>
      </c>
      <c r="I41" s="0" t="s">
        <v>890</v>
      </c>
      <c r="J41" s="388" t="n">
        <f aca="false">+'EP11SUBV A CONCEDER'!E38</f>
        <v>0</v>
      </c>
      <c r="K41" s="388" t="n">
        <v>0</v>
      </c>
      <c r="L41" s="388" t="n">
        <v>0</v>
      </c>
      <c r="M41" s="388" t="n">
        <f aca="false">+J41</f>
        <v>0</v>
      </c>
    </row>
    <row r="42" customFormat="false" ht="13.2" hidden="false" customHeight="false" outlineLevel="0" collapsed="false">
      <c r="A42" s="0" t="n">
        <f aca="false">+'DATOS IDENTIFICATIVOS'!$C$9</f>
        <v>2021</v>
      </c>
      <c r="B42" s="0" t="n">
        <f aca="false">+'EP11SUBV A CONCEDER'!G39</f>
        <v>86145</v>
      </c>
      <c r="C42" s="0" t="str">
        <f aca="false">+CONCATENATE(MID('DATOS IDENTIFICATIVOS'!$C$10,1,2),"0000")</f>
        <v>980000</v>
      </c>
      <c r="E42" s="0" t="s">
        <v>888</v>
      </c>
      <c r="F42" s="391" t="str">
        <f aca="false">+VLOOKUP('DATOS IDENTIFICATIVOS'!$A$52,'EMPRESA- PROGRAMA'!$B$2:$C$45,2,FALSE())</f>
        <v>910I</v>
      </c>
      <c r="G42" s="387" t="n">
        <f aca="false">+'EP11SUBV A CONCEDER'!I39</f>
        <v>40000</v>
      </c>
      <c r="I42" s="0" t="s">
        <v>890</v>
      </c>
      <c r="J42" s="388" t="n">
        <f aca="false">+'EP11SUBV A CONCEDER'!E39</f>
        <v>0</v>
      </c>
      <c r="K42" s="388" t="n">
        <v>0</v>
      </c>
      <c r="L42" s="388" t="n">
        <v>0</v>
      </c>
      <c r="M42" s="388" t="n">
        <f aca="false">+J42</f>
        <v>0</v>
      </c>
    </row>
    <row r="43" customFormat="false" ht="13.2" hidden="false" customHeight="false" outlineLevel="0" collapsed="false">
      <c r="A43" s="0" t="n">
        <f aca="false">+'DATOS IDENTIFICATIVOS'!$C$9</f>
        <v>2021</v>
      </c>
      <c r="B43" s="0" t="n">
        <f aca="false">+'EP11SUBV A CONCEDER'!G40</f>
        <v>86146</v>
      </c>
      <c r="C43" s="0" t="str">
        <f aca="false">+CONCATENATE(MID('DATOS IDENTIFICATIVOS'!$C$10,1,2),"0000")</f>
        <v>980000</v>
      </c>
      <c r="E43" s="0" t="s">
        <v>888</v>
      </c>
      <c r="F43" s="391" t="str">
        <f aca="false">+VLOOKUP('DATOS IDENTIFICATIVOS'!$A$52,'EMPRESA- PROGRAMA'!$B$2:$C$45,2,FALSE())</f>
        <v>910I</v>
      </c>
      <c r="G43" s="387" t="n">
        <f aca="false">+'EP11SUBV A CONCEDER'!I40</f>
        <v>40000</v>
      </c>
      <c r="I43" s="0" t="s">
        <v>890</v>
      </c>
      <c r="J43" s="388" t="n">
        <f aca="false">+'EP11SUBV A CONCEDER'!E40</f>
        <v>0</v>
      </c>
      <c r="K43" s="388" t="n">
        <v>0</v>
      </c>
      <c r="L43" s="388" t="n">
        <v>0</v>
      </c>
      <c r="M43" s="388" t="n">
        <f aca="false">+J43</f>
        <v>0</v>
      </c>
    </row>
    <row r="44" customFormat="false" ht="13.2" hidden="false" customHeight="false" outlineLevel="0" collapsed="false">
      <c r="A44" s="0" t="n">
        <f aca="false">+'DATOS IDENTIFICATIVOS'!$C$9</f>
        <v>2021</v>
      </c>
      <c r="B44" s="0" t="n">
        <f aca="false">+'EP11SUBV A CONCEDER'!G41</f>
        <v>86147</v>
      </c>
      <c r="C44" s="0" t="str">
        <f aca="false">+CONCATENATE(MID('DATOS IDENTIFICATIVOS'!$C$10,1,2),"0000")</f>
        <v>980000</v>
      </c>
      <c r="E44" s="0" t="s">
        <v>888</v>
      </c>
      <c r="F44" s="391" t="str">
        <f aca="false">+VLOOKUP('DATOS IDENTIFICATIVOS'!$A$52,'EMPRESA- PROGRAMA'!$B$2:$C$45,2,FALSE())</f>
        <v>910I</v>
      </c>
      <c r="G44" s="387" t="n">
        <f aca="false">+'EP11SUBV A CONCEDER'!I41</f>
        <v>40000</v>
      </c>
      <c r="I44" s="0" t="s">
        <v>890</v>
      </c>
      <c r="J44" s="388" t="n">
        <f aca="false">+'EP11SUBV A CONCEDER'!E41</f>
        <v>0</v>
      </c>
      <c r="K44" s="388" t="n">
        <v>0</v>
      </c>
      <c r="L44" s="388" t="n">
        <v>0</v>
      </c>
      <c r="M44" s="388" t="n">
        <f aca="false">+J44</f>
        <v>0</v>
      </c>
    </row>
    <row r="45" customFormat="false" ht="13.2" hidden="false" customHeight="false" outlineLevel="0" collapsed="false">
      <c r="A45" s="0" t="n">
        <f aca="false">+'DATOS IDENTIFICATIVOS'!$C$9</f>
        <v>2021</v>
      </c>
      <c r="B45" s="0" t="n">
        <f aca="false">+'EP11SUBV A CONCEDER'!G42</f>
        <v>86148</v>
      </c>
      <c r="C45" s="0" t="str">
        <f aca="false">+CONCATENATE(MID('DATOS IDENTIFICATIVOS'!$C$10,1,2),"0000")</f>
        <v>980000</v>
      </c>
      <c r="E45" s="0" t="s">
        <v>888</v>
      </c>
      <c r="F45" s="391" t="str">
        <f aca="false">+VLOOKUP('DATOS IDENTIFICATIVOS'!$A$52,'EMPRESA- PROGRAMA'!$B$2:$C$45,2,FALSE())</f>
        <v>910I</v>
      </c>
      <c r="G45" s="387" t="n">
        <f aca="false">+'EP11SUBV A CONCEDER'!I42</f>
        <v>40000</v>
      </c>
      <c r="I45" s="0" t="s">
        <v>890</v>
      </c>
      <c r="J45" s="388" t="n">
        <f aca="false">+'EP11SUBV A CONCEDER'!E42</f>
        <v>0</v>
      </c>
      <c r="K45" s="388" t="n">
        <v>0</v>
      </c>
      <c r="L45" s="388" t="n">
        <v>0</v>
      </c>
      <c r="M45" s="388" t="n">
        <f aca="false">+J45</f>
        <v>0</v>
      </c>
    </row>
    <row r="46" customFormat="false" ht="13.2" hidden="false" customHeight="false" outlineLevel="0" collapsed="false">
      <c r="A46" s="0" t="n">
        <f aca="false">+'DATOS IDENTIFICATIVOS'!$C$9</f>
        <v>2021</v>
      </c>
      <c r="B46" s="0" t="n">
        <f aca="false">+'EP11SUBV A CONCEDER'!G43</f>
        <v>86149</v>
      </c>
      <c r="C46" s="0" t="str">
        <f aca="false">+CONCATENATE(MID('DATOS IDENTIFICATIVOS'!$C$10,1,2),"0000")</f>
        <v>980000</v>
      </c>
      <c r="E46" s="0" t="s">
        <v>888</v>
      </c>
      <c r="F46" s="391" t="str">
        <f aca="false">+VLOOKUP('DATOS IDENTIFICATIVOS'!$A$52,'EMPRESA- PROGRAMA'!$B$2:$C$45,2,FALSE())</f>
        <v>910I</v>
      </c>
      <c r="G46" s="387" t="n">
        <f aca="false">+'EP11SUBV A CONCEDER'!I43</f>
        <v>40000</v>
      </c>
      <c r="I46" s="0" t="s">
        <v>890</v>
      </c>
      <c r="J46" s="388" t="n">
        <f aca="false">+'EP11SUBV A CONCEDER'!E43</f>
        <v>0</v>
      </c>
      <c r="K46" s="388" t="n">
        <v>0</v>
      </c>
      <c r="L46" s="388" t="n">
        <v>0</v>
      </c>
      <c r="M46" s="388" t="n">
        <f aca="false">+J46</f>
        <v>0</v>
      </c>
    </row>
    <row r="47" customFormat="false" ht="13.2" hidden="false" customHeight="false" outlineLevel="0" collapsed="false">
      <c r="A47" s="0" t="n">
        <f aca="false">+'DATOS IDENTIFICATIVOS'!$C$9</f>
        <v>2021</v>
      </c>
      <c r="B47" s="0" t="n">
        <f aca="false">+'EP11SUBV A CONCEDER'!G44</f>
        <v>86150</v>
      </c>
      <c r="C47" s="0" t="str">
        <f aca="false">+CONCATENATE(MID('DATOS IDENTIFICATIVOS'!$C$10,1,2),"0000")</f>
        <v>980000</v>
      </c>
      <c r="E47" s="0" t="s">
        <v>888</v>
      </c>
      <c r="F47" s="391" t="str">
        <f aca="false">+VLOOKUP('DATOS IDENTIFICATIVOS'!$A$52,'EMPRESA- PROGRAMA'!$B$2:$C$45,2,FALSE())</f>
        <v>910I</v>
      </c>
      <c r="G47" s="387" t="n">
        <f aca="false">+'EP11SUBV A CONCEDER'!I44</f>
        <v>40000</v>
      </c>
      <c r="I47" s="0" t="s">
        <v>890</v>
      </c>
      <c r="J47" s="388" t="n">
        <f aca="false">+'EP11SUBV A CONCEDER'!E44</f>
        <v>0</v>
      </c>
      <c r="K47" s="388" t="n">
        <v>0</v>
      </c>
      <c r="L47" s="388" t="n">
        <v>0</v>
      </c>
      <c r="M47" s="388" t="n">
        <f aca="false">+J47</f>
        <v>0</v>
      </c>
    </row>
    <row r="48" customFormat="false" ht="13.2" hidden="false" customHeight="false" outlineLevel="0" collapsed="false">
      <c r="A48" s="0" t="n">
        <f aca="false">+'DATOS IDENTIFICATIVOS'!$C$9</f>
        <v>2021</v>
      </c>
      <c r="B48" s="0" t="n">
        <f aca="false">+'EP11SUBV A CONCEDER'!G45</f>
        <v>86151</v>
      </c>
      <c r="C48" s="0" t="str">
        <f aca="false">+CONCATENATE(MID('DATOS IDENTIFICATIVOS'!$C$10,1,2),"0000")</f>
        <v>980000</v>
      </c>
      <c r="E48" s="0" t="s">
        <v>888</v>
      </c>
      <c r="F48" s="391" t="str">
        <f aca="false">+VLOOKUP('DATOS IDENTIFICATIVOS'!$A$52,'EMPRESA- PROGRAMA'!$B$2:$C$45,2,FALSE())</f>
        <v>910I</v>
      </c>
      <c r="G48" s="387" t="n">
        <f aca="false">+'EP11SUBV A CONCEDER'!I45</f>
        <v>40000</v>
      </c>
      <c r="I48" s="0" t="s">
        <v>890</v>
      </c>
      <c r="J48" s="388" t="n">
        <f aca="false">+'EP11SUBV A CONCEDER'!E45</f>
        <v>0</v>
      </c>
      <c r="K48" s="388" t="n">
        <v>0</v>
      </c>
      <c r="L48" s="388" t="n">
        <v>0</v>
      </c>
      <c r="M48" s="388" t="n">
        <f aca="false">+J48</f>
        <v>0</v>
      </c>
    </row>
    <row r="49" customFormat="false" ht="13.2" hidden="false" customHeight="false" outlineLevel="0" collapsed="false">
      <c r="A49" s="0" t="n">
        <f aca="false">+'DATOS IDENTIFICATIVOS'!$C$9</f>
        <v>2021</v>
      </c>
      <c r="B49" s="0" t="n">
        <f aca="false">+'EP11SUBV A CONCEDER'!G46</f>
        <v>86152</v>
      </c>
      <c r="C49" s="0" t="str">
        <f aca="false">+CONCATENATE(MID('DATOS IDENTIFICATIVOS'!$C$10,1,2),"0000")</f>
        <v>980000</v>
      </c>
      <c r="E49" s="0" t="s">
        <v>888</v>
      </c>
      <c r="F49" s="391" t="str">
        <f aca="false">+VLOOKUP('DATOS IDENTIFICATIVOS'!$A$52,'EMPRESA- PROGRAMA'!$B$2:$C$45,2,FALSE())</f>
        <v>910I</v>
      </c>
      <c r="G49" s="387" t="n">
        <f aca="false">+'EP11SUBV A CONCEDER'!I46</f>
        <v>40000</v>
      </c>
      <c r="I49" s="0" t="s">
        <v>890</v>
      </c>
      <c r="J49" s="388" t="n">
        <f aca="false">+'EP11SUBV A CONCEDER'!E46</f>
        <v>0</v>
      </c>
      <c r="K49" s="388" t="n">
        <v>0</v>
      </c>
      <c r="L49" s="388" t="n">
        <v>0</v>
      </c>
      <c r="M49" s="388" t="n">
        <f aca="false">+J49</f>
        <v>0</v>
      </c>
    </row>
    <row r="50" customFormat="false" ht="13.2" hidden="false" customHeight="false" outlineLevel="0" collapsed="false">
      <c r="A50" s="0" t="n">
        <f aca="false">+'DATOS IDENTIFICATIVOS'!$C$9</f>
        <v>2021</v>
      </c>
      <c r="B50" s="0" t="n">
        <f aca="false">+'EP11SUBV A CONCEDER'!G47</f>
        <v>86153</v>
      </c>
      <c r="C50" s="0" t="str">
        <f aca="false">+CONCATENATE(MID('DATOS IDENTIFICATIVOS'!$C$10,1,2),"0000")</f>
        <v>980000</v>
      </c>
      <c r="E50" s="0" t="s">
        <v>888</v>
      </c>
      <c r="F50" s="391" t="str">
        <f aca="false">+VLOOKUP('DATOS IDENTIFICATIVOS'!$A$52,'EMPRESA- PROGRAMA'!$B$2:$C$45,2,FALSE())</f>
        <v>910I</v>
      </c>
      <c r="G50" s="387" t="n">
        <f aca="false">+'EP11SUBV A CONCEDER'!I47</f>
        <v>40000</v>
      </c>
      <c r="I50" s="0" t="s">
        <v>890</v>
      </c>
      <c r="J50" s="388" t="n">
        <f aca="false">+'EP11SUBV A CONCEDER'!E47</f>
        <v>0</v>
      </c>
      <c r="K50" s="388" t="n">
        <v>0</v>
      </c>
      <c r="L50" s="388" t="n">
        <v>0</v>
      </c>
      <c r="M50" s="388" t="n">
        <f aca="false">+J50</f>
        <v>0</v>
      </c>
    </row>
    <row r="51" customFormat="false" ht="13.2" hidden="false" customHeight="false" outlineLevel="0" collapsed="false">
      <c r="A51" s="0" t="n">
        <f aca="false">+'DATOS IDENTIFICATIVOS'!$C$9</f>
        <v>2021</v>
      </c>
      <c r="B51" s="0" t="n">
        <f aca="false">+'EP11SUBV A CONCEDER'!G48</f>
        <v>86154</v>
      </c>
      <c r="C51" s="0" t="str">
        <f aca="false">+CONCATENATE(MID('DATOS IDENTIFICATIVOS'!$C$10,1,2),"0000")</f>
        <v>980000</v>
      </c>
      <c r="E51" s="0" t="s">
        <v>888</v>
      </c>
      <c r="F51" s="391" t="str">
        <f aca="false">+VLOOKUP('DATOS IDENTIFICATIVOS'!$A$52,'EMPRESA- PROGRAMA'!$B$2:$C$45,2,FALSE())</f>
        <v>910I</v>
      </c>
      <c r="G51" s="387" t="n">
        <f aca="false">+'EP11SUBV A CONCEDER'!I48</f>
        <v>40000</v>
      </c>
      <c r="I51" s="0" t="s">
        <v>890</v>
      </c>
      <c r="J51" s="388" t="n">
        <f aca="false">+'EP11SUBV A CONCEDER'!E48</f>
        <v>0</v>
      </c>
      <c r="K51" s="388" t="n">
        <v>0</v>
      </c>
      <c r="L51" s="388" t="n">
        <v>0</v>
      </c>
      <c r="M51" s="388" t="n">
        <f aca="false">+J51</f>
        <v>0</v>
      </c>
    </row>
    <row r="52" customFormat="false" ht="13.2" hidden="false" customHeight="false" outlineLevel="0" collapsed="false">
      <c r="A52" s="0" t="n">
        <f aca="false">+'DATOS IDENTIFICATIVOS'!$C$9</f>
        <v>2021</v>
      </c>
      <c r="B52" s="0" t="n">
        <f aca="false">+'EP11SUBV A CONCEDER'!G49</f>
        <v>86155</v>
      </c>
      <c r="C52" s="0" t="str">
        <f aca="false">+CONCATENATE(MID('DATOS IDENTIFICATIVOS'!$C$10,1,2),"0000")</f>
        <v>980000</v>
      </c>
      <c r="E52" s="0" t="s">
        <v>888</v>
      </c>
      <c r="F52" s="391" t="str">
        <f aca="false">+VLOOKUP('DATOS IDENTIFICATIVOS'!$A$52,'EMPRESA- PROGRAMA'!$B$2:$C$45,2,FALSE())</f>
        <v>910I</v>
      </c>
      <c r="G52" s="387" t="n">
        <f aca="false">+'EP11SUBV A CONCEDER'!I49</f>
        <v>40000</v>
      </c>
      <c r="I52" s="0" t="s">
        <v>890</v>
      </c>
      <c r="J52" s="388" t="n">
        <f aca="false">+'EP11SUBV A CONCEDER'!E49</f>
        <v>0</v>
      </c>
      <c r="K52" s="388" t="n">
        <v>0</v>
      </c>
      <c r="L52" s="388" t="n">
        <v>0</v>
      </c>
      <c r="M52" s="388" t="n">
        <f aca="false">+J52</f>
        <v>0</v>
      </c>
    </row>
    <row r="53" customFormat="false" ht="13.2" hidden="false" customHeight="false" outlineLevel="0" collapsed="false">
      <c r="A53" s="0" t="n">
        <f aca="false">+'DATOS IDENTIFICATIVOS'!$C$9</f>
        <v>2021</v>
      </c>
      <c r="B53" s="0" t="n">
        <f aca="false">+'EP11SUBV A CONCEDER'!G50</f>
        <v>86156</v>
      </c>
      <c r="C53" s="0" t="str">
        <f aca="false">+CONCATENATE(MID('DATOS IDENTIFICATIVOS'!$C$10,1,2),"0000")</f>
        <v>980000</v>
      </c>
      <c r="E53" s="0" t="s">
        <v>888</v>
      </c>
      <c r="F53" s="391" t="str">
        <f aca="false">+VLOOKUP('DATOS IDENTIFICATIVOS'!$A$52,'EMPRESA- PROGRAMA'!$B$2:$C$45,2,FALSE())</f>
        <v>910I</v>
      </c>
      <c r="G53" s="387" t="n">
        <f aca="false">+'EP11SUBV A CONCEDER'!I50</f>
        <v>40000</v>
      </c>
      <c r="I53" s="0" t="s">
        <v>890</v>
      </c>
      <c r="J53" s="388" t="n">
        <f aca="false">+'EP11SUBV A CONCEDER'!E50</f>
        <v>0</v>
      </c>
      <c r="K53" s="388" t="n">
        <v>0</v>
      </c>
      <c r="L53" s="388" t="n">
        <v>0</v>
      </c>
      <c r="M53" s="388" t="n">
        <f aca="false">+J53</f>
        <v>0</v>
      </c>
    </row>
    <row r="54" customFormat="false" ht="13.2" hidden="false" customHeight="false" outlineLevel="0" collapsed="false">
      <c r="A54" s="0" t="n">
        <f aca="false">+'DATOS IDENTIFICATIVOS'!$C$9</f>
        <v>2021</v>
      </c>
      <c r="B54" s="0" t="n">
        <f aca="false">+'EP11SUBV A CONCEDER'!G51</f>
        <v>86157</v>
      </c>
      <c r="C54" s="0" t="str">
        <f aca="false">+CONCATENATE(MID('DATOS IDENTIFICATIVOS'!$C$10,1,2),"0000")</f>
        <v>980000</v>
      </c>
      <c r="E54" s="0" t="s">
        <v>888</v>
      </c>
      <c r="F54" s="391" t="str">
        <f aca="false">+VLOOKUP('DATOS IDENTIFICATIVOS'!$A$52,'EMPRESA- PROGRAMA'!$B$2:$C$45,2,FALSE())</f>
        <v>910I</v>
      </c>
      <c r="G54" s="387" t="n">
        <f aca="false">+'EP11SUBV A CONCEDER'!I51</f>
        <v>40000</v>
      </c>
      <c r="I54" s="0" t="s">
        <v>890</v>
      </c>
      <c r="J54" s="388" t="n">
        <f aca="false">+'EP11SUBV A CONCEDER'!E51</f>
        <v>0</v>
      </c>
      <c r="K54" s="388" t="n">
        <v>0</v>
      </c>
      <c r="L54" s="388" t="n">
        <v>0</v>
      </c>
      <c r="M54" s="388" t="n">
        <f aca="false">+J54</f>
        <v>0</v>
      </c>
    </row>
    <row r="55" customFormat="false" ht="13.2" hidden="false" customHeight="false" outlineLevel="0" collapsed="false">
      <c r="A55" s="0" t="n">
        <f aca="false">+'DATOS IDENTIFICATIVOS'!$C$9</f>
        <v>2021</v>
      </c>
      <c r="B55" s="0" t="n">
        <f aca="false">+'EP11SUBV A CONCEDER'!G52</f>
        <v>86158</v>
      </c>
      <c r="C55" s="0" t="str">
        <f aca="false">+CONCATENATE(MID('DATOS IDENTIFICATIVOS'!$C$10,1,2),"0000")</f>
        <v>980000</v>
      </c>
      <c r="E55" s="0" t="s">
        <v>888</v>
      </c>
      <c r="F55" s="391" t="str">
        <f aca="false">+VLOOKUP('DATOS IDENTIFICATIVOS'!$A$52,'EMPRESA- PROGRAMA'!$B$2:$C$45,2,FALSE())</f>
        <v>910I</v>
      </c>
      <c r="G55" s="387" t="n">
        <f aca="false">+'EP11SUBV A CONCEDER'!I52</f>
        <v>40000</v>
      </c>
      <c r="I55" s="0" t="s">
        <v>890</v>
      </c>
      <c r="J55" s="388" t="n">
        <f aca="false">+'EP11SUBV A CONCEDER'!E52</f>
        <v>0</v>
      </c>
      <c r="K55" s="388" t="n">
        <v>0</v>
      </c>
      <c r="L55" s="388" t="n">
        <v>0</v>
      </c>
      <c r="M55" s="388" t="n">
        <f aca="false">+J55</f>
        <v>0</v>
      </c>
    </row>
    <row r="56" customFormat="false" ht="13.2" hidden="false" customHeight="false" outlineLevel="0" collapsed="false">
      <c r="A56" s="0" t="n">
        <f aca="false">+'DATOS IDENTIFICATIVOS'!$C$9</f>
        <v>2021</v>
      </c>
      <c r="B56" s="0" t="n">
        <f aca="false">+'EP11SUBV A CONCEDER'!G53</f>
        <v>86159</v>
      </c>
      <c r="C56" s="0" t="str">
        <f aca="false">+CONCATENATE(MID('DATOS IDENTIFICATIVOS'!$C$10,1,2),"0000")</f>
        <v>980000</v>
      </c>
      <c r="E56" s="0" t="s">
        <v>888</v>
      </c>
      <c r="F56" s="391" t="str">
        <f aca="false">+VLOOKUP('DATOS IDENTIFICATIVOS'!$A$52,'EMPRESA- PROGRAMA'!$B$2:$C$45,2,FALSE())</f>
        <v>910I</v>
      </c>
      <c r="G56" s="387" t="n">
        <f aca="false">+'EP11SUBV A CONCEDER'!I53</f>
        <v>40000</v>
      </c>
      <c r="I56" s="0" t="s">
        <v>890</v>
      </c>
      <c r="J56" s="388" t="n">
        <f aca="false">+'EP11SUBV A CONCEDER'!E53</f>
        <v>0</v>
      </c>
      <c r="K56" s="388" t="n">
        <v>0</v>
      </c>
      <c r="L56" s="388" t="n">
        <v>0</v>
      </c>
      <c r="M56" s="388" t="n">
        <f aca="false">+J56</f>
        <v>0</v>
      </c>
    </row>
    <row r="57" customFormat="false" ht="13.2" hidden="false" customHeight="false" outlineLevel="0" collapsed="false">
      <c r="A57" s="0" t="n">
        <f aca="false">+'DATOS IDENTIFICATIVOS'!$C$9</f>
        <v>2021</v>
      </c>
      <c r="B57" s="0" t="n">
        <f aca="false">+'EP11SUBV A CONCEDER'!G54</f>
        <v>86160</v>
      </c>
      <c r="C57" s="0" t="str">
        <f aca="false">+CONCATENATE(MID('DATOS IDENTIFICATIVOS'!$C$10,1,2),"0000")</f>
        <v>980000</v>
      </c>
      <c r="E57" s="0" t="s">
        <v>888</v>
      </c>
      <c r="F57" s="391" t="str">
        <f aca="false">+VLOOKUP('DATOS IDENTIFICATIVOS'!$A$52,'EMPRESA- PROGRAMA'!$B$2:$C$45,2,FALSE())</f>
        <v>910I</v>
      </c>
      <c r="G57" s="387" t="n">
        <f aca="false">+'EP11SUBV A CONCEDER'!I54</f>
        <v>40000</v>
      </c>
      <c r="I57" s="0" t="s">
        <v>890</v>
      </c>
      <c r="J57" s="388" t="n">
        <f aca="false">+'EP11SUBV A CONCEDER'!E54</f>
        <v>0</v>
      </c>
      <c r="K57" s="388" t="n">
        <v>0</v>
      </c>
      <c r="L57" s="388" t="n">
        <v>0</v>
      </c>
      <c r="M57" s="388" t="n">
        <f aca="false">+J57</f>
        <v>0</v>
      </c>
    </row>
    <row r="58" customFormat="false" ht="13.2" hidden="false" customHeight="false" outlineLevel="0" collapsed="false">
      <c r="A58" s="0" t="n">
        <f aca="false">+'DATOS IDENTIFICATIVOS'!$C$9</f>
        <v>2021</v>
      </c>
      <c r="B58" s="0" t="n">
        <f aca="false">+'EP11SUBV A CONCEDER'!G55</f>
        <v>86161</v>
      </c>
      <c r="C58" s="0" t="str">
        <f aca="false">+CONCATENATE(MID('DATOS IDENTIFICATIVOS'!$C$10,1,2),"0000")</f>
        <v>980000</v>
      </c>
      <c r="E58" s="0" t="s">
        <v>888</v>
      </c>
      <c r="F58" s="391" t="str">
        <f aca="false">+VLOOKUP('DATOS IDENTIFICATIVOS'!$A$52,'EMPRESA- PROGRAMA'!$B$2:$C$45,2,FALSE())</f>
        <v>910I</v>
      </c>
      <c r="G58" s="387" t="n">
        <f aca="false">+'EP11SUBV A CONCEDER'!I55</f>
        <v>40000</v>
      </c>
      <c r="I58" s="0" t="s">
        <v>890</v>
      </c>
      <c r="J58" s="388" t="n">
        <f aca="false">+'EP11SUBV A CONCEDER'!E55</f>
        <v>0</v>
      </c>
      <c r="K58" s="388" t="n">
        <v>0</v>
      </c>
      <c r="L58" s="388" t="n">
        <v>0</v>
      </c>
      <c r="M58" s="388" t="n">
        <f aca="false">+J58</f>
        <v>0</v>
      </c>
    </row>
    <row r="59" customFormat="false" ht="13.2" hidden="false" customHeight="false" outlineLevel="0" collapsed="false">
      <c r="A59" s="0" t="n">
        <f aca="false">+'DATOS IDENTIFICATIVOS'!$C$9</f>
        <v>2021</v>
      </c>
      <c r="B59" s="0" t="n">
        <f aca="false">+'EP11SUBV A CONCEDER'!G56</f>
        <v>86162</v>
      </c>
      <c r="C59" s="0" t="str">
        <f aca="false">+CONCATENATE(MID('DATOS IDENTIFICATIVOS'!$C$10,1,2),"0000")</f>
        <v>980000</v>
      </c>
      <c r="E59" s="0" t="s">
        <v>888</v>
      </c>
      <c r="F59" s="391" t="str">
        <f aca="false">+VLOOKUP('DATOS IDENTIFICATIVOS'!$A$52,'EMPRESA- PROGRAMA'!$B$2:$C$45,2,FALSE())</f>
        <v>910I</v>
      </c>
      <c r="G59" s="387" t="n">
        <f aca="false">+'EP11SUBV A CONCEDER'!I56</f>
        <v>40000</v>
      </c>
      <c r="I59" s="0" t="s">
        <v>890</v>
      </c>
      <c r="J59" s="388" t="n">
        <f aca="false">+'EP11SUBV A CONCEDER'!E56</f>
        <v>0</v>
      </c>
      <c r="K59" s="388" t="n">
        <v>0</v>
      </c>
      <c r="L59" s="388" t="n">
        <v>0</v>
      </c>
      <c r="M59" s="388" t="n">
        <f aca="false">+J59</f>
        <v>0</v>
      </c>
    </row>
    <row r="60" customFormat="false" ht="13.2" hidden="false" customHeight="false" outlineLevel="0" collapsed="false">
      <c r="A60" s="0" t="n">
        <f aca="false">+'DATOS IDENTIFICATIVOS'!$C$9</f>
        <v>2021</v>
      </c>
      <c r="B60" s="0" t="n">
        <f aca="false">+'EP11SUBV A CONCEDER'!G57</f>
        <v>86163</v>
      </c>
      <c r="C60" s="0" t="str">
        <f aca="false">+CONCATENATE(MID('DATOS IDENTIFICATIVOS'!$C$10,1,2),"0000")</f>
        <v>980000</v>
      </c>
      <c r="E60" s="0" t="s">
        <v>888</v>
      </c>
      <c r="F60" s="391" t="str">
        <f aca="false">+VLOOKUP('DATOS IDENTIFICATIVOS'!$A$52,'EMPRESA- PROGRAMA'!$B$2:$C$45,2,FALSE())</f>
        <v>910I</v>
      </c>
      <c r="G60" s="387" t="n">
        <f aca="false">+'EP11SUBV A CONCEDER'!I57</f>
        <v>40000</v>
      </c>
      <c r="I60" s="0" t="s">
        <v>890</v>
      </c>
      <c r="J60" s="388" t="n">
        <f aca="false">+'EP11SUBV A CONCEDER'!E57</f>
        <v>0</v>
      </c>
      <c r="K60" s="388" t="n">
        <v>0</v>
      </c>
      <c r="L60" s="388" t="n">
        <v>0</v>
      </c>
      <c r="M60" s="388" t="n">
        <f aca="false">+J60</f>
        <v>0</v>
      </c>
    </row>
    <row r="61" customFormat="false" ht="13.2" hidden="false" customHeight="false" outlineLevel="0" collapsed="false">
      <c r="A61" s="0" t="n">
        <f aca="false">+'DATOS IDENTIFICATIVOS'!$C$9</f>
        <v>2021</v>
      </c>
      <c r="B61" s="0" t="n">
        <f aca="false">+'EP11SUBV A CONCEDER'!G58</f>
        <v>86164</v>
      </c>
      <c r="C61" s="0" t="str">
        <f aca="false">+CONCATENATE(MID('DATOS IDENTIFICATIVOS'!$C$10,1,2),"0000")</f>
        <v>980000</v>
      </c>
      <c r="E61" s="0" t="s">
        <v>888</v>
      </c>
      <c r="F61" s="391" t="str">
        <f aca="false">+VLOOKUP('DATOS IDENTIFICATIVOS'!$A$52,'EMPRESA- PROGRAMA'!$B$2:$C$45,2,FALSE())</f>
        <v>910I</v>
      </c>
      <c r="G61" s="387" t="n">
        <f aca="false">+'EP11SUBV A CONCEDER'!I58</f>
        <v>40000</v>
      </c>
      <c r="I61" s="0" t="s">
        <v>890</v>
      </c>
      <c r="J61" s="388" t="n">
        <f aca="false">+'EP11SUBV A CONCEDER'!E58</f>
        <v>0</v>
      </c>
      <c r="K61" s="388" t="n">
        <v>0</v>
      </c>
      <c r="L61" s="388" t="n">
        <v>0</v>
      </c>
      <c r="M61" s="388" t="n">
        <f aca="false">+J61</f>
        <v>0</v>
      </c>
    </row>
    <row r="62" customFormat="false" ht="13.2" hidden="false" customHeight="false" outlineLevel="0" collapsed="false">
      <c r="A62" s="0" t="n">
        <f aca="false">+'DATOS IDENTIFICATIVOS'!$C$9</f>
        <v>2021</v>
      </c>
      <c r="B62" s="0" t="n">
        <f aca="false">+'EP11SUBV A CONCEDER'!G59</f>
        <v>86165</v>
      </c>
      <c r="C62" s="0" t="str">
        <f aca="false">+CONCATENATE(MID('DATOS IDENTIFICATIVOS'!$C$10,1,2),"0000")</f>
        <v>980000</v>
      </c>
      <c r="E62" s="0" t="s">
        <v>888</v>
      </c>
      <c r="F62" s="391" t="str">
        <f aca="false">+VLOOKUP('DATOS IDENTIFICATIVOS'!$A$52,'EMPRESA- PROGRAMA'!$B$2:$C$45,2,FALSE())</f>
        <v>910I</v>
      </c>
      <c r="G62" s="387" t="n">
        <f aca="false">+'EP11SUBV A CONCEDER'!I59</f>
        <v>40000</v>
      </c>
      <c r="I62" s="0" t="s">
        <v>890</v>
      </c>
      <c r="J62" s="388" t="n">
        <f aca="false">+'EP11SUBV A CONCEDER'!E59</f>
        <v>0</v>
      </c>
      <c r="K62" s="388" t="n">
        <v>0</v>
      </c>
      <c r="L62" s="388" t="n">
        <v>0</v>
      </c>
      <c r="M62" s="388" t="n">
        <f aca="false">+J62</f>
        <v>0</v>
      </c>
    </row>
    <row r="63" customFormat="false" ht="13.2" hidden="false" customHeight="false" outlineLevel="0" collapsed="false">
      <c r="A63" s="0" t="n">
        <f aca="false">+'DATOS IDENTIFICATIVOS'!$C$9</f>
        <v>2021</v>
      </c>
      <c r="B63" s="0" t="n">
        <f aca="false">+'EP11SUBV A CONCEDER'!G60</f>
        <v>86166</v>
      </c>
      <c r="C63" s="0" t="str">
        <f aca="false">+CONCATENATE(MID('DATOS IDENTIFICATIVOS'!$C$10,1,2),"0000")</f>
        <v>980000</v>
      </c>
      <c r="E63" s="0" t="s">
        <v>888</v>
      </c>
      <c r="F63" s="391" t="str">
        <f aca="false">+VLOOKUP('DATOS IDENTIFICATIVOS'!$A$52,'EMPRESA- PROGRAMA'!$B$2:$C$45,2,FALSE())</f>
        <v>910I</v>
      </c>
      <c r="G63" s="387" t="n">
        <f aca="false">+'EP11SUBV A CONCEDER'!I60</f>
        <v>40000</v>
      </c>
      <c r="I63" s="0" t="s">
        <v>890</v>
      </c>
      <c r="J63" s="388" t="n">
        <f aca="false">+'EP11SUBV A CONCEDER'!E60</f>
        <v>0</v>
      </c>
      <c r="K63" s="388" t="n">
        <v>0</v>
      </c>
      <c r="L63" s="388" t="n">
        <v>0</v>
      </c>
      <c r="M63" s="388" t="n">
        <f aca="false">+J63</f>
        <v>0</v>
      </c>
    </row>
    <row r="64" customFormat="false" ht="13.2" hidden="false" customHeight="false" outlineLevel="0" collapsed="false">
      <c r="A64" s="0" t="n">
        <f aca="false">+'DATOS IDENTIFICATIVOS'!$C$9</f>
        <v>2021</v>
      </c>
      <c r="B64" s="0" t="n">
        <f aca="false">+'EP11SUBV A CONCEDER'!G61</f>
        <v>86167</v>
      </c>
      <c r="C64" s="0" t="str">
        <f aca="false">+CONCATENATE(MID('DATOS IDENTIFICATIVOS'!$C$10,1,2),"0000")</f>
        <v>980000</v>
      </c>
      <c r="E64" s="0" t="s">
        <v>888</v>
      </c>
      <c r="F64" s="391" t="str">
        <f aca="false">+VLOOKUP('DATOS IDENTIFICATIVOS'!$A$52,'EMPRESA- PROGRAMA'!$B$2:$C$45,2,FALSE())</f>
        <v>910I</v>
      </c>
      <c r="G64" s="387" t="n">
        <f aca="false">+'EP11SUBV A CONCEDER'!I61</f>
        <v>40000</v>
      </c>
      <c r="I64" s="0" t="s">
        <v>890</v>
      </c>
      <c r="J64" s="388" t="n">
        <f aca="false">+'EP11SUBV A CONCEDER'!E61</f>
        <v>0</v>
      </c>
      <c r="K64" s="388" t="n">
        <v>0</v>
      </c>
      <c r="L64" s="388" t="n">
        <v>0</v>
      </c>
      <c r="M64" s="388" t="n">
        <f aca="false">+J64</f>
        <v>0</v>
      </c>
    </row>
    <row r="65" customFormat="false" ht="13.2" hidden="false" customHeight="false" outlineLevel="0" collapsed="false">
      <c r="A65" s="0" t="n">
        <f aca="false">+'DATOS IDENTIFICATIVOS'!$C$9</f>
        <v>2021</v>
      </c>
      <c r="B65" s="0" t="n">
        <f aca="false">+'EP11SUBV A CONCEDER'!G62</f>
        <v>86168</v>
      </c>
      <c r="C65" s="0" t="str">
        <f aca="false">+CONCATENATE(MID('DATOS IDENTIFICATIVOS'!$C$10,1,2),"0000")</f>
        <v>980000</v>
      </c>
      <c r="E65" s="0" t="s">
        <v>888</v>
      </c>
      <c r="F65" s="391" t="str">
        <f aca="false">+VLOOKUP('DATOS IDENTIFICATIVOS'!$A$52,'EMPRESA- PROGRAMA'!$B$2:$C$45,2,FALSE())</f>
        <v>910I</v>
      </c>
      <c r="G65" s="387" t="n">
        <f aca="false">+'EP11SUBV A CONCEDER'!I62</f>
        <v>40000</v>
      </c>
      <c r="I65" s="0" t="s">
        <v>890</v>
      </c>
      <c r="J65" s="388" t="n">
        <f aca="false">+'EP11SUBV A CONCEDER'!E62</f>
        <v>0</v>
      </c>
      <c r="K65" s="388" t="n">
        <v>0</v>
      </c>
      <c r="L65" s="388" t="n">
        <v>0</v>
      </c>
      <c r="M65" s="388" t="n">
        <f aca="false">+J65</f>
        <v>0</v>
      </c>
    </row>
    <row r="66" customFormat="false" ht="13.2" hidden="false" customHeight="false" outlineLevel="0" collapsed="false">
      <c r="A66" s="0" t="n">
        <f aca="false">+'DATOS IDENTIFICATIVOS'!$C$9</f>
        <v>2021</v>
      </c>
      <c r="B66" s="0" t="n">
        <f aca="false">+'EP13 PROYECTOS DE INVERSION'!J18</f>
        <v>86180</v>
      </c>
      <c r="C66" s="0" t="str">
        <f aca="false">+CONCATENATE(MID('DATOS IDENTIFICATIVOS'!$C$10,1,2),"0000")</f>
        <v>980000</v>
      </c>
      <c r="E66" s="0" t="s">
        <v>888</v>
      </c>
      <c r="F66" s="391" t="str">
        <f aca="false">+VLOOKUP('DATOS IDENTIFICATIVOS'!$A$52,'EMPRESA- PROGRAMA'!$B$2:$C$45,2,FALSE())</f>
        <v>910I</v>
      </c>
      <c r="G66" s="387" t="str">
        <f aca="false">+"09200"</f>
        <v>09200</v>
      </c>
      <c r="I66" s="0" t="s">
        <v>890</v>
      </c>
      <c r="J66" s="388" t="n">
        <f aca="false">+'EP13 PROYECTOS DE INVERSION'!E18</f>
        <v>1910127</v>
      </c>
      <c r="K66" s="388" t="n">
        <v>0</v>
      </c>
      <c r="L66" s="388" t="n">
        <v>0</v>
      </c>
      <c r="M66" s="388" t="n">
        <f aca="false">+J66</f>
        <v>1910127</v>
      </c>
    </row>
    <row r="67" customFormat="false" ht="13.2" hidden="false" customHeight="false" outlineLevel="0" collapsed="false">
      <c r="A67" s="0" t="n">
        <f aca="false">+'DATOS IDENTIFICATIVOS'!$C$9</f>
        <v>2021</v>
      </c>
      <c r="B67" s="0" t="n">
        <f aca="false">+'EP13 PROYECTOS DE INVERSION'!J19</f>
        <v>86181</v>
      </c>
      <c r="C67" s="0" t="str">
        <f aca="false">+CONCATENATE(MID('DATOS IDENTIFICATIVOS'!$C$10,1,2),"0000")</f>
        <v>980000</v>
      </c>
      <c r="E67" s="0" t="s">
        <v>888</v>
      </c>
      <c r="F67" s="391" t="str">
        <f aca="false">+VLOOKUP('DATOS IDENTIFICATIVOS'!$A$52,'EMPRESA- PROGRAMA'!$B$2:$C$45,2,FALSE())</f>
        <v>910I</v>
      </c>
      <c r="G67" s="387" t="str">
        <f aca="false">+"09200"</f>
        <v>09200</v>
      </c>
      <c r="I67" s="0" t="s">
        <v>890</v>
      </c>
      <c r="J67" s="388" t="n">
        <f aca="false">+'EP13 PROYECTOS DE INVERSION'!E19</f>
        <v>0</v>
      </c>
      <c r="K67" s="388" t="n">
        <v>0</v>
      </c>
      <c r="L67" s="388" t="n">
        <v>0</v>
      </c>
      <c r="M67" s="388" t="n">
        <f aca="false">+J67</f>
        <v>0</v>
      </c>
    </row>
    <row r="68" customFormat="false" ht="13.2" hidden="false" customHeight="false" outlineLevel="0" collapsed="false">
      <c r="A68" s="0" t="n">
        <f aca="false">+'DATOS IDENTIFICATIVOS'!$C$9</f>
        <v>2021</v>
      </c>
      <c r="B68" s="0" t="n">
        <f aca="false">+'EP13 PROYECTOS DE INVERSION'!J20</f>
        <v>86182</v>
      </c>
      <c r="C68" s="0" t="str">
        <f aca="false">+CONCATENATE(MID('DATOS IDENTIFICATIVOS'!$C$10,1,2),"0000")</f>
        <v>980000</v>
      </c>
      <c r="E68" s="0" t="s">
        <v>888</v>
      </c>
      <c r="F68" s="391" t="str">
        <f aca="false">+VLOOKUP('DATOS IDENTIFICATIVOS'!$A$52,'EMPRESA- PROGRAMA'!$B$2:$C$45,2,FALSE())</f>
        <v>910I</v>
      </c>
      <c r="G68" s="387" t="str">
        <f aca="false">+"09200"</f>
        <v>09200</v>
      </c>
      <c r="I68" s="0" t="s">
        <v>890</v>
      </c>
      <c r="J68" s="388" t="n">
        <f aca="false">+'EP13 PROYECTOS DE INVERSION'!E20</f>
        <v>0</v>
      </c>
      <c r="K68" s="388" t="n">
        <v>0</v>
      </c>
      <c r="L68" s="388" t="n">
        <v>0</v>
      </c>
      <c r="M68" s="388" t="n">
        <f aca="false">+J68</f>
        <v>0</v>
      </c>
    </row>
    <row r="69" customFormat="false" ht="13.2" hidden="false" customHeight="false" outlineLevel="0" collapsed="false">
      <c r="A69" s="0" t="n">
        <f aca="false">+'DATOS IDENTIFICATIVOS'!$C$9</f>
        <v>2021</v>
      </c>
      <c r="B69" s="0" t="n">
        <f aca="false">+'EP13 PROYECTOS DE INVERSION'!J21</f>
        <v>86183</v>
      </c>
      <c r="C69" s="0" t="str">
        <f aca="false">+CONCATENATE(MID('DATOS IDENTIFICATIVOS'!$C$10,1,2),"0000")</f>
        <v>980000</v>
      </c>
      <c r="E69" s="0" t="s">
        <v>888</v>
      </c>
      <c r="F69" s="391" t="str">
        <f aca="false">+VLOOKUP('DATOS IDENTIFICATIVOS'!$A$52,'EMPRESA- PROGRAMA'!$B$2:$C$45,2,FALSE())</f>
        <v>910I</v>
      </c>
      <c r="G69" s="387" t="str">
        <f aca="false">+"09200"</f>
        <v>09200</v>
      </c>
      <c r="I69" s="0" t="s">
        <v>890</v>
      </c>
      <c r="J69" s="388" t="n">
        <f aca="false">+'EP13 PROYECTOS DE INVERSION'!E21</f>
        <v>0</v>
      </c>
      <c r="K69" s="388" t="n">
        <v>0</v>
      </c>
      <c r="L69" s="388" t="n">
        <v>0</v>
      </c>
      <c r="M69" s="388" t="n">
        <f aca="false">+J69</f>
        <v>0</v>
      </c>
    </row>
    <row r="70" customFormat="false" ht="13.2" hidden="false" customHeight="false" outlineLevel="0" collapsed="false">
      <c r="A70" s="0" t="n">
        <f aca="false">+'DATOS IDENTIFICATIVOS'!$C$9</f>
        <v>2021</v>
      </c>
      <c r="B70" s="0" t="n">
        <f aca="false">+'EP13 PROYECTOS DE INVERSION'!J22</f>
        <v>86184</v>
      </c>
      <c r="C70" s="0" t="str">
        <f aca="false">+CONCATENATE(MID('DATOS IDENTIFICATIVOS'!$C$10,1,2),"0000")</f>
        <v>980000</v>
      </c>
      <c r="E70" s="0" t="s">
        <v>888</v>
      </c>
      <c r="F70" s="391" t="str">
        <f aca="false">+VLOOKUP('DATOS IDENTIFICATIVOS'!$A$52,'EMPRESA- PROGRAMA'!$B$2:$C$45,2,FALSE())</f>
        <v>910I</v>
      </c>
      <c r="G70" s="387" t="str">
        <f aca="false">+"09200"</f>
        <v>09200</v>
      </c>
      <c r="I70" s="0" t="s">
        <v>890</v>
      </c>
      <c r="J70" s="388" t="n">
        <f aca="false">+'EP13 PROYECTOS DE INVERSION'!E22</f>
        <v>0</v>
      </c>
      <c r="K70" s="388" t="n">
        <v>0</v>
      </c>
      <c r="L70" s="388" t="n">
        <v>0</v>
      </c>
      <c r="M70" s="388" t="n">
        <f aca="false">+J70</f>
        <v>0</v>
      </c>
    </row>
    <row r="71" customFormat="false" ht="13.2" hidden="false" customHeight="false" outlineLevel="0" collapsed="false">
      <c r="A71" s="0" t="n">
        <f aca="false">+'DATOS IDENTIFICATIVOS'!$C$9</f>
        <v>2021</v>
      </c>
      <c r="B71" s="0" t="n">
        <f aca="false">+'EP13 PROYECTOS DE INVERSION'!J23</f>
        <v>86185</v>
      </c>
      <c r="C71" s="0" t="str">
        <f aca="false">+CONCATENATE(MID('DATOS IDENTIFICATIVOS'!$C$10,1,2),"0000")</f>
        <v>980000</v>
      </c>
      <c r="E71" s="0" t="s">
        <v>888</v>
      </c>
      <c r="F71" s="391" t="str">
        <f aca="false">+VLOOKUP('DATOS IDENTIFICATIVOS'!$A$52,'EMPRESA- PROGRAMA'!$B$2:$C$45,2,FALSE())</f>
        <v>910I</v>
      </c>
      <c r="G71" s="387" t="str">
        <f aca="false">+"09200"</f>
        <v>09200</v>
      </c>
      <c r="I71" s="0" t="s">
        <v>890</v>
      </c>
      <c r="J71" s="388" t="n">
        <f aca="false">+'EP13 PROYECTOS DE INVERSION'!E23</f>
        <v>0</v>
      </c>
      <c r="K71" s="388" t="n">
        <v>0</v>
      </c>
      <c r="L71" s="388" t="n">
        <v>0</v>
      </c>
      <c r="M71" s="388" t="n">
        <f aca="false">+J71</f>
        <v>0</v>
      </c>
    </row>
    <row r="72" customFormat="false" ht="13.2" hidden="false" customHeight="false" outlineLevel="0" collapsed="false">
      <c r="A72" s="0" t="n">
        <f aca="false">+'DATOS IDENTIFICATIVOS'!$C$9</f>
        <v>2021</v>
      </c>
      <c r="B72" s="0" t="n">
        <f aca="false">+'EP13 PROYECTOS DE INVERSION'!J24</f>
        <v>86186</v>
      </c>
      <c r="C72" s="0" t="str">
        <f aca="false">+CONCATENATE(MID('DATOS IDENTIFICATIVOS'!$C$10,1,2),"0000")</f>
        <v>980000</v>
      </c>
      <c r="E72" s="0" t="s">
        <v>888</v>
      </c>
      <c r="F72" s="391" t="str">
        <f aca="false">+VLOOKUP('DATOS IDENTIFICATIVOS'!$A$52,'EMPRESA- PROGRAMA'!$B$2:$C$45,2,FALSE())</f>
        <v>910I</v>
      </c>
      <c r="G72" s="387" t="str">
        <f aca="false">+"09200"</f>
        <v>09200</v>
      </c>
      <c r="I72" s="0" t="s">
        <v>890</v>
      </c>
      <c r="J72" s="388" t="n">
        <f aca="false">+'EP13 PROYECTOS DE INVERSION'!E24</f>
        <v>0</v>
      </c>
      <c r="K72" s="388" t="n">
        <v>0</v>
      </c>
      <c r="L72" s="388" t="n">
        <v>0</v>
      </c>
      <c r="M72" s="388" t="n">
        <f aca="false">+J72</f>
        <v>0</v>
      </c>
    </row>
    <row r="73" customFormat="false" ht="13.2" hidden="false" customHeight="false" outlineLevel="0" collapsed="false">
      <c r="A73" s="0" t="n">
        <f aca="false">+'DATOS IDENTIFICATIVOS'!$C$9</f>
        <v>2021</v>
      </c>
      <c r="B73" s="0" t="n">
        <f aca="false">+'EP13 PROYECTOS DE INVERSION'!J25</f>
        <v>86187</v>
      </c>
      <c r="C73" s="0" t="str">
        <f aca="false">+CONCATENATE(MID('DATOS IDENTIFICATIVOS'!$C$10,1,2),"0000")</f>
        <v>980000</v>
      </c>
      <c r="E73" s="0" t="s">
        <v>888</v>
      </c>
      <c r="F73" s="391" t="str">
        <f aca="false">+VLOOKUP('DATOS IDENTIFICATIVOS'!$A$52,'EMPRESA- PROGRAMA'!$B$2:$C$45,2,FALSE())</f>
        <v>910I</v>
      </c>
      <c r="G73" s="387" t="str">
        <f aca="false">+"09200"</f>
        <v>09200</v>
      </c>
      <c r="I73" s="0" t="s">
        <v>890</v>
      </c>
      <c r="J73" s="388" t="n">
        <f aca="false">+'EP13 PROYECTOS DE INVERSION'!E25</f>
        <v>0</v>
      </c>
      <c r="K73" s="388" t="n">
        <v>0</v>
      </c>
      <c r="L73" s="388" t="n">
        <v>0</v>
      </c>
      <c r="M73" s="388" t="n">
        <f aca="false">+J73</f>
        <v>0</v>
      </c>
    </row>
    <row r="74" customFormat="false" ht="13.2" hidden="false" customHeight="false" outlineLevel="0" collapsed="false">
      <c r="A74" s="0" t="n">
        <f aca="false">+'DATOS IDENTIFICATIVOS'!$C$9</f>
        <v>2021</v>
      </c>
      <c r="B74" s="0" t="n">
        <f aca="false">+'EP13 PROYECTOS DE INVERSION'!J26</f>
        <v>86188</v>
      </c>
      <c r="C74" s="0" t="str">
        <f aca="false">+CONCATENATE(MID('DATOS IDENTIFICATIVOS'!$C$10,1,2),"0000")</f>
        <v>980000</v>
      </c>
      <c r="E74" s="0" t="s">
        <v>888</v>
      </c>
      <c r="F74" s="391" t="str">
        <f aca="false">+VLOOKUP('DATOS IDENTIFICATIVOS'!$A$52,'EMPRESA- PROGRAMA'!$B$2:$C$45,2,FALSE())</f>
        <v>910I</v>
      </c>
      <c r="G74" s="387" t="str">
        <f aca="false">+"09200"</f>
        <v>09200</v>
      </c>
      <c r="I74" s="0" t="s">
        <v>890</v>
      </c>
      <c r="J74" s="388" t="n">
        <f aca="false">+'EP13 PROYECTOS DE INVERSION'!E26</f>
        <v>0</v>
      </c>
      <c r="K74" s="388" t="n">
        <v>0</v>
      </c>
      <c r="L74" s="388" t="n">
        <v>0</v>
      </c>
      <c r="M74" s="388" t="n">
        <f aca="false">+J74</f>
        <v>0</v>
      </c>
    </row>
    <row r="75" customFormat="false" ht="13.2" hidden="false" customHeight="false" outlineLevel="0" collapsed="false">
      <c r="A75" s="0" t="n">
        <f aca="false">+'DATOS IDENTIFICATIVOS'!$C$9</f>
        <v>2021</v>
      </c>
      <c r="B75" s="0" t="n">
        <f aca="false">+'EP13 PROYECTOS DE INVERSION'!J27</f>
        <v>86189</v>
      </c>
      <c r="C75" s="0" t="str">
        <f aca="false">+CONCATENATE(MID('DATOS IDENTIFICATIVOS'!$C$10,1,2),"0000")</f>
        <v>980000</v>
      </c>
      <c r="E75" s="0" t="s">
        <v>888</v>
      </c>
      <c r="F75" s="391" t="str">
        <f aca="false">+VLOOKUP('DATOS IDENTIFICATIVOS'!$A$52,'EMPRESA- PROGRAMA'!$B$2:$C$45,2,FALSE())</f>
        <v>910I</v>
      </c>
      <c r="G75" s="387" t="str">
        <f aca="false">+"09200"</f>
        <v>09200</v>
      </c>
      <c r="I75" s="0" t="s">
        <v>890</v>
      </c>
      <c r="J75" s="388" t="n">
        <f aca="false">+'EP13 PROYECTOS DE INVERSION'!E27</f>
        <v>0</v>
      </c>
      <c r="K75" s="388" t="n">
        <v>0</v>
      </c>
      <c r="L75" s="388" t="n">
        <v>0</v>
      </c>
      <c r="M75" s="388" t="n">
        <f aca="false">+J75</f>
        <v>0</v>
      </c>
    </row>
    <row r="76" customFormat="false" ht="13.2" hidden="false" customHeight="false" outlineLevel="0" collapsed="false">
      <c r="A76" s="0" t="n">
        <f aca="false">+'DATOS IDENTIFICATIVOS'!$C$9</f>
        <v>2021</v>
      </c>
      <c r="B76" s="0" t="n">
        <f aca="false">+'EP13 PROYECTOS DE INVERSION'!J28</f>
        <v>86190</v>
      </c>
      <c r="C76" s="0" t="str">
        <f aca="false">+CONCATENATE(MID('DATOS IDENTIFICATIVOS'!$C$10,1,2),"0000")</f>
        <v>980000</v>
      </c>
      <c r="E76" s="0" t="s">
        <v>888</v>
      </c>
      <c r="F76" s="391" t="str">
        <f aca="false">+VLOOKUP('DATOS IDENTIFICATIVOS'!$A$52,'EMPRESA- PROGRAMA'!$B$2:$C$45,2,FALSE())</f>
        <v>910I</v>
      </c>
      <c r="G76" s="387" t="str">
        <f aca="false">+"09200"</f>
        <v>09200</v>
      </c>
      <c r="I76" s="0" t="s">
        <v>890</v>
      </c>
      <c r="J76" s="388" t="n">
        <f aca="false">+'EP13 PROYECTOS DE INVERSION'!E28</f>
        <v>0</v>
      </c>
      <c r="K76" s="388" t="n">
        <v>0</v>
      </c>
      <c r="L76" s="388" t="n">
        <v>0</v>
      </c>
      <c r="M76" s="388" t="n">
        <f aca="false">+J76</f>
        <v>0</v>
      </c>
    </row>
    <row r="77" customFormat="false" ht="13.2" hidden="false" customHeight="false" outlineLevel="0" collapsed="false">
      <c r="A77" s="0" t="n">
        <f aca="false">+'DATOS IDENTIFICATIVOS'!$C$9</f>
        <v>2021</v>
      </c>
      <c r="B77" s="0" t="n">
        <f aca="false">+'EP13 PROYECTOS DE INVERSION'!J29</f>
        <v>86191</v>
      </c>
      <c r="C77" s="0" t="str">
        <f aca="false">+CONCATENATE(MID('DATOS IDENTIFICATIVOS'!$C$10,1,2),"0000")</f>
        <v>980000</v>
      </c>
      <c r="E77" s="0" t="s">
        <v>888</v>
      </c>
      <c r="F77" s="391" t="str">
        <f aca="false">+VLOOKUP('DATOS IDENTIFICATIVOS'!$A$52,'EMPRESA- PROGRAMA'!$B$2:$C$45,2,FALSE())</f>
        <v>910I</v>
      </c>
      <c r="G77" s="387" t="str">
        <f aca="false">+"09200"</f>
        <v>09200</v>
      </c>
      <c r="I77" s="0" t="s">
        <v>890</v>
      </c>
      <c r="J77" s="388" t="n">
        <f aca="false">+'EP13 PROYECTOS DE INVERSION'!E29</f>
        <v>0</v>
      </c>
      <c r="K77" s="388" t="n">
        <v>0</v>
      </c>
      <c r="L77" s="388" t="n">
        <v>0</v>
      </c>
      <c r="M77" s="388" t="n">
        <f aca="false">+J77</f>
        <v>0</v>
      </c>
    </row>
    <row r="78" customFormat="false" ht="13.2" hidden="false" customHeight="false" outlineLevel="0" collapsed="false">
      <c r="A78" s="0" t="n">
        <f aca="false">+'DATOS IDENTIFICATIVOS'!$C$9</f>
        <v>2021</v>
      </c>
      <c r="B78" s="0" t="n">
        <f aca="false">+'EP13 PROYECTOS DE INVERSION'!J30</f>
        <v>86192</v>
      </c>
      <c r="C78" s="0" t="str">
        <f aca="false">+CONCATENATE(MID('DATOS IDENTIFICATIVOS'!$C$10,1,2),"0000")</f>
        <v>980000</v>
      </c>
      <c r="E78" s="0" t="s">
        <v>888</v>
      </c>
      <c r="F78" s="391" t="str">
        <f aca="false">+VLOOKUP('DATOS IDENTIFICATIVOS'!$A$52,'EMPRESA- PROGRAMA'!$B$2:$C$45,2,FALSE())</f>
        <v>910I</v>
      </c>
      <c r="G78" s="387" t="str">
        <f aca="false">+"09200"</f>
        <v>09200</v>
      </c>
      <c r="I78" s="0" t="s">
        <v>890</v>
      </c>
      <c r="J78" s="388" t="n">
        <f aca="false">+'EP13 PROYECTOS DE INVERSION'!E30</f>
        <v>0</v>
      </c>
      <c r="K78" s="388" t="n">
        <v>0</v>
      </c>
      <c r="L78" s="388" t="n">
        <v>0</v>
      </c>
      <c r="M78" s="388" t="n">
        <f aca="false">+J78</f>
        <v>0</v>
      </c>
    </row>
    <row r="79" customFormat="false" ht="13.2" hidden="false" customHeight="false" outlineLevel="0" collapsed="false">
      <c r="A79" s="0" t="n">
        <f aca="false">+'DATOS IDENTIFICATIVOS'!$C$9</f>
        <v>2021</v>
      </c>
      <c r="B79" s="0" t="n">
        <f aca="false">+'EP13 PROYECTOS DE INVERSION'!J31</f>
        <v>86193</v>
      </c>
      <c r="C79" s="0" t="str">
        <f aca="false">+CONCATENATE(MID('DATOS IDENTIFICATIVOS'!$C$10,1,2),"0000")</f>
        <v>980000</v>
      </c>
      <c r="E79" s="0" t="s">
        <v>888</v>
      </c>
      <c r="F79" s="391" t="str">
        <f aca="false">+VLOOKUP('DATOS IDENTIFICATIVOS'!$A$52,'EMPRESA- PROGRAMA'!$B$2:$C$45,2,FALSE())</f>
        <v>910I</v>
      </c>
      <c r="G79" s="387" t="str">
        <f aca="false">+"09200"</f>
        <v>09200</v>
      </c>
      <c r="I79" s="0" t="s">
        <v>890</v>
      </c>
      <c r="J79" s="388" t="n">
        <f aca="false">+'EP13 PROYECTOS DE INVERSION'!E31</f>
        <v>0</v>
      </c>
      <c r="K79" s="388" t="n">
        <v>0</v>
      </c>
      <c r="L79" s="388" t="n">
        <v>0</v>
      </c>
      <c r="M79" s="388" t="n">
        <f aca="false">+J79</f>
        <v>0</v>
      </c>
    </row>
    <row r="80" customFormat="false" ht="13.2" hidden="false" customHeight="false" outlineLevel="0" collapsed="false">
      <c r="A80" s="0" t="n">
        <f aca="false">+'DATOS IDENTIFICATIVOS'!$C$9</f>
        <v>2021</v>
      </c>
      <c r="B80" s="0" t="n">
        <f aca="false">+'EP13 PROYECTOS DE INVERSION'!J32</f>
        <v>86194</v>
      </c>
      <c r="C80" s="0" t="str">
        <f aca="false">+CONCATENATE(MID('DATOS IDENTIFICATIVOS'!$C$10,1,2),"0000")</f>
        <v>980000</v>
      </c>
      <c r="E80" s="0" t="s">
        <v>888</v>
      </c>
      <c r="F80" s="391" t="str">
        <f aca="false">+VLOOKUP('DATOS IDENTIFICATIVOS'!$A$52,'EMPRESA- PROGRAMA'!$B$2:$C$45,2,FALSE())</f>
        <v>910I</v>
      </c>
      <c r="G80" s="387" t="str">
        <f aca="false">+"09200"</f>
        <v>09200</v>
      </c>
      <c r="I80" s="0" t="s">
        <v>890</v>
      </c>
      <c r="J80" s="388" t="n">
        <f aca="false">+'EP13 PROYECTOS DE INVERSION'!E32</f>
        <v>0</v>
      </c>
      <c r="K80" s="388" t="n">
        <v>0</v>
      </c>
      <c r="L80" s="388" t="n">
        <v>0</v>
      </c>
      <c r="M80" s="388" t="n">
        <f aca="false">+J80</f>
        <v>0</v>
      </c>
    </row>
    <row r="81" customFormat="false" ht="13.2" hidden="false" customHeight="false" outlineLevel="0" collapsed="false">
      <c r="A81" s="0" t="n">
        <f aca="false">+'DATOS IDENTIFICATIVOS'!$C$9</f>
        <v>2021</v>
      </c>
      <c r="B81" s="0" t="n">
        <f aca="false">+'EP13 PROYECTOS DE INVERSION'!J33</f>
        <v>86195</v>
      </c>
      <c r="C81" s="0" t="str">
        <f aca="false">+CONCATENATE(MID('DATOS IDENTIFICATIVOS'!$C$10,1,2),"0000")</f>
        <v>980000</v>
      </c>
      <c r="E81" s="0" t="s">
        <v>888</v>
      </c>
      <c r="F81" s="391" t="str">
        <f aca="false">+VLOOKUP('DATOS IDENTIFICATIVOS'!$A$52,'EMPRESA- PROGRAMA'!$B$2:$C$45,2,FALSE())</f>
        <v>910I</v>
      </c>
      <c r="G81" s="387" t="str">
        <f aca="false">+"09200"</f>
        <v>09200</v>
      </c>
      <c r="I81" s="0" t="s">
        <v>890</v>
      </c>
      <c r="J81" s="388" t="n">
        <f aca="false">+'EP13 PROYECTOS DE INVERSION'!E33</f>
        <v>0</v>
      </c>
      <c r="K81" s="388" t="n">
        <v>0</v>
      </c>
      <c r="L81" s="388" t="n">
        <v>0</v>
      </c>
      <c r="M81" s="388" t="n">
        <f aca="false">+J81</f>
        <v>0</v>
      </c>
    </row>
    <row r="82" customFormat="false" ht="13.2" hidden="false" customHeight="false" outlineLevel="0" collapsed="false">
      <c r="A82" s="0" t="n">
        <f aca="false">+'DATOS IDENTIFICATIVOS'!$C$9</f>
        <v>2021</v>
      </c>
      <c r="B82" s="0" t="n">
        <f aca="false">+'EP13 PROYECTOS DE INVERSION'!J34</f>
        <v>86196</v>
      </c>
      <c r="C82" s="0" t="str">
        <f aca="false">+CONCATENATE(MID('DATOS IDENTIFICATIVOS'!$C$10,1,2),"0000")</f>
        <v>980000</v>
      </c>
      <c r="E82" s="0" t="s">
        <v>888</v>
      </c>
      <c r="F82" s="391" t="str">
        <f aca="false">+VLOOKUP('DATOS IDENTIFICATIVOS'!$A$52,'EMPRESA- PROGRAMA'!$B$2:$C$45,2,FALSE())</f>
        <v>910I</v>
      </c>
      <c r="G82" s="387" t="str">
        <f aca="false">+"09200"</f>
        <v>09200</v>
      </c>
      <c r="I82" s="0" t="s">
        <v>890</v>
      </c>
      <c r="J82" s="388" t="n">
        <f aca="false">+'EP13 PROYECTOS DE INVERSION'!E34</f>
        <v>0</v>
      </c>
      <c r="K82" s="388" t="n">
        <v>0</v>
      </c>
      <c r="L82" s="388" t="n">
        <v>0</v>
      </c>
      <c r="M82" s="388" t="n">
        <f aca="false">+J82</f>
        <v>0</v>
      </c>
    </row>
    <row r="83" customFormat="false" ht="13.2" hidden="false" customHeight="false" outlineLevel="0" collapsed="false">
      <c r="A83" s="0" t="n">
        <f aca="false">+'DATOS IDENTIFICATIVOS'!$C$9</f>
        <v>2021</v>
      </c>
      <c r="B83" s="0" t="n">
        <f aca="false">+'EP13 PROYECTOS DE INVERSION'!J35</f>
        <v>86197</v>
      </c>
      <c r="C83" s="0" t="str">
        <f aca="false">+CONCATENATE(MID('DATOS IDENTIFICATIVOS'!$C$10,1,2),"0000")</f>
        <v>980000</v>
      </c>
      <c r="E83" s="0" t="s">
        <v>888</v>
      </c>
      <c r="F83" s="391" t="str">
        <f aca="false">+VLOOKUP('DATOS IDENTIFICATIVOS'!$A$52,'EMPRESA- PROGRAMA'!$B$2:$C$45,2,FALSE())</f>
        <v>910I</v>
      </c>
      <c r="G83" s="387" t="str">
        <f aca="false">+"09200"</f>
        <v>09200</v>
      </c>
      <c r="I83" s="0" t="s">
        <v>890</v>
      </c>
      <c r="J83" s="388" t="n">
        <f aca="false">+'EP13 PROYECTOS DE INVERSION'!E35</f>
        <v>0</v>
      </c>
      <c r="K83" s="388" t="n">
        <v>0</v>
      </c>
      <c r="L83" s="388" t="n">
        <v>0</v>
      </c>
      <c r="M83" s="388" t="n">
        <f aca="false">+J83</f>
        <v>0</v>
      </c>
    </row>
    <row r="84" customFormat="false" ht="13.2" hidden="false" customHeight="false" outlineLevel="0" collapsed="false">
      <c r="A84" s="0" t="n">
        <f aca="false">+'DATOS IDENTIFICATIVOS'!$C$9</f>
        <v>2021</v>
      </c>
      <c r="B84" s="0" t="n">
        <f aca="false">+'EP13 PROYECTOS DE INVERSION'!J36</f>
        <v>86198</v>
      </c>
      <c r="C84" s="0" t="str">
        <f aca="false">+CONCATENATE(MID('DATOS IDENTIFICATIVOS'!$C$10,1,2),"0000")</f>
        <v>980000</v>
      </c>
      <c r="E84" s="0" t="s">
        <v>888</v>
      </c>
      <c r="F84" s="391" t="str">
        <f aca="false">+VLOOKUP('DATOS IDENTIFICATIVOS'!$A$52,'EMPRESA- PROGRAMA'!$B$2:$C$45,2,FALSE())</f>
        <v>910I</v>
      </c>
      <c r="G84" s="387" t="str">
        <f aca="false">+"09200"</f>
        <v>09200</v>
      </c>
      <c r="I84" s="0" t="s">
        <v>890</v>
      </c>
      <c r="J84" s="388" t="n">
        <f aca="false">+'EP13 PROYECTOS DE INVERSION'!E36</f>
        <v>0</v>
      </c>
      <c r="K84" s="388" t="n">
        <v>0</v>
      </c>
      <c r="L84" s="388" t="n">
        <v>0</v>
      </c>
      <c r="M84" s="388" t="n">
        <f aca="false">+J84</f>
        <v>0</v>
      </c>
    </row>
    <row r="85" customFormat="false" ht="13.2" hidden="false" customHeight="false" outlineLevel="0" collapsed="false">
      <c r="A85" s="0" t="n">
        <f aca="false">+'DATOS IDENTIFICATIVOS'!$C$9</f>
        <v>2021</v>
      </c>
      <c r="B85" s="0" t="n">
        <f aca="false">+'EP13 PROYECTOS DE INVERSION'!J37</f>
        <v>86199</v>
      </c>
      <c r="C85" s="0" t="str">
        <f aca="false">+CONCATENATE(MID('DATOS IDENTIFICATIVOS'!$C$10,1,2),"0000")</f>
        <v>980000</v>
      </c>
      <c r="E85" s="0" t="s">
        <v>888</v>
      </c>
      <c r="F85" s="391" t="str">
        <f aca="false">+VLOOKUP('DATOS IDENTIFICATIVOS'!$A$52,'EMPRESA- PROGRAMA'!$B$2:$C$45,2,FALSE())</f>
        <v>910I</v>
      </c>
      <c r="G85" s="387" t="str">
        <f aca="false">+"09200"</f>
        <v>09200</v>
      </c>
      <c r="I85" s="0" t="s">
        <v>890</v>
      </c>
      <c r="J85" s="388" t="n">
        <f aca="false">+'EP13 PROYECTOS DE INVERSION'!E37</f>
        <v>0</v>
      </c>
      <c r="K85" s="388" t="n">
        <v>0</v>
      </c>
      <c r="L85" s="388" t="n">
        <v>0</v>
      </c>
      <c r="M85" s="388" t="n">
        <f aca="false">+J85</f>
        <v>0</v>
      </c>
    </row>
    <row r="86" customFormat="false" ht="13.2" hidden="false" customHeight="false" outlineLevel="0" collapsed="false">
      <c r="A86" s="0" t="n">
        <f aca="false">+'DATOS IDENTIFICATIVOS'!$C$9</f>
        <v>2021</v>
      </c>
      <c r="B86" s="0" t="n">
        <f aca="false">+'EP13 PROYECTOS DE INVERSION'!J38</f>
        <v>86200</v>
      </c>
      <c r="C86" s="0" t="str">
        <f aca="false">+CONCATENATE(MID('DATOS IDENTIFICATIVOS'!$C$10,1,2),"0000")</f>
        <v>980000</v>
      </c>
      <c r="E86" s="0" t="s">
        <v>888</v>
      </c>
      <c r="F86" s="391" t="str">
        <f aca="false">+VLOOKUP('DATOS IDENTIFICATIVOS'!$A$52,'EMPRESA- PROGRAMA'!$B$2:$C$45,2,FALSE())</f>
        <v>910I</v>
      </c>
      <c r="G86" s="387" t="str">
        <f aca="false">+"09200"</f>
        <v>09200</v>
      </c>
      <c r="I86" s="0" t="s">
        <v>890</v>
      </c>
      <c r="J86" s="388" t="n">
        <f aca="false">+'EP13 PROYECTOS DE INVERSION'!E38</f>
        <v>0</v>
      </c>
      <c r="K86" s="388" t="n">
        <v>0</v>
      </c>
      <c r="L86" s="388" t="n">
        <v>0</v>
      </c>
      <c r="M86" s="388" t="n">
        <f aca="false">+J86</f>
        <v>0</v>
      </c>
    </row>
    <row r="87" customFormat="false" ht="13.2" hidden="false" customHeight="false" outlineLevel="0" collapsed="false">
      <c r="A87" s="0" t="n">
        <f aca="false">+'DATOS IDENTIFICATIVOS'!$C$9</f>
        <v>2021</v>
      </c>
      <c r="B87" s="0" t="n">
        <f aca="false">+'EP13 PROYECTOS DE INVERSION'!J39</f>
        <v>86201</v>
      </c>
      <c r="C87" s="0" t="str">
        <f aca="false">+CONCATENATE(MID('DATOS IDENTIFICATIVOS'!$C$10,1,2),"0000")</f>
        <v>980000</v>
      </c>
      <c r="E87" s="0" t="s">
        <v>888</v>
      </c>
      <c r="F87" s="391" t="str">
        <f aca="false">+VLOOKUP('DATOS IDENTIFICATIVOS'!$A$52,'EMPRESA- PROGRAMA'!$B$2:$C$45,2,FALSE())</f>
        <v>910I</v>
      </c>
      <c r="G87" s="387" t="str">
        <f aca="false">+"09200"</f>
        <v>09200</v>
      </c>
      <c r="I87" s="0" t="s">
        <v>890</v>
      </c>
      <c r="J87" s="388" t="n">
        <f aca="false">+'EP13 PROYECTOS DE INVERSION'!E39</f>
        <v>0</v>
      </c>
      <c r="K87" s="388" t="n">
        <v>0</v>
      </c>
      <c r="L87" s="388" t="n">
        <v>0</v>
      </c>
      <c r="M87" s="388" t="n">
        <f aca="false">+J87</f>
        <v>0</v>
      </c>
    </row>
    <row r="88" customFormat="false" ht="13.2" hidden="false" customHeight="false" outlineLevel="0" collapsed="false">
      <c r="A88" s="0" t="n">
        <f aca="false">+'DATOS IDENTIFICATIVOS'!$C$9</f>
        <v>2021</v>
      </c>
      <c r="B88" s="0" t="n">
        <f aca="false">+'EP13 PROYECTOS DE INVERSION'!J40</f>
        <v>86202</v>
      </c>
      <c r="C88" s="0" t="str">
        <f aca="false">+CONCATENATE(MID('DATOS IDENTIFICATIVOS'!$C$10,1,2),"0000")</f>
        <v>980000</v>
      </c>
      <c r="E88" s="0" t="s">
        <v>888</v>
      </c>
      <c r="F88" s="391" t="str">
        <f aca="false">+VLOOKUP('DATOS IDENTIFICATIVOS'!$A$52,'EMPRESA- PROGRAMA'!$B$2:$C$45,2,FALSE())</f>
        <v>910I</v>
      </c>
      <c r="G88" s="387" t="str">
        <f aca="false">+"09200"</f>
        <v>09200</v>
      </c>
      <c r="I88" s="0" t="s">
        <v>890</v>
      </c>
      <c r="J88" s="388" t="n">
        <f aca="false">+'EP13 PROYECTOS DE INVERSION'!E40</f>
        <v>0</v>
      </c>
      <c r="K88" s="388" t="n">
        <v>0</v>
      </c>
      <c r="L88" s="388" t="n">
        <v>0</v>
      </c>
      <c r="M88" s="388" t="n">
        <f aca="false">+J88</f>
        <v>0</v>
      </c>
    </row>
    <row r="89" customFormat="false" ht="13.2" hidden="false" customHeight="false" outlineLevel="0" collapsed="false">
      <c r="A89" s="0" t="n">
        <f aca="false">+'DATOS IDENTIFICATIVOS'!$C$9</f>
        <v>2021</v>
      </c>
      <c r="B89" s="0" t="n">
        <f aca="false">+'EP13 PROYECTOS DE INVERSION'!J41</f>
        <v>86203</v>
      </c>
      <c r="C89" s="0" t="str">
        <f aca="false">+CONCATENATE(MID('DATOS IDENTIFICATIVOS'!$C$10,1,2),"0000")</f>
        <v>980000</v>
      </c>
      <c r="E89" s="0" t="s">
        <v>888</v>
      </c>
      <c r="F89" s="391" t="str">
        <f aca="false">+VLOOKUP('DATOS IDENTIFICATIVOS'!$A$52,'EMPRESA- PROGRAMA'!$B$2:$C$45,2,FALSE())</f>
        <v>910I</v>
      </c>
      <c r="G89" s="387" t="str">
        <f aca="false">+"09200"</f>
        <v>09200</v>
      </c>
      <c r="I89" s="0" t="s">
        <v>890</v>
      </c>
      <c r="J89" s="388" t="n">
        <f aca="false">+'EP13 PROYECTOS DE INVERSION'!E41</f>
        <v>0</v>
      </c>
      <c r="K89" s="388" t="n">
        <v>0</v>
      </c>
      <c r="L89" s="388" t="n">
        <v>0</v>
      </c>
      <c r="M89" s="388" t="n">
        <f aca="false">+J89</f>
        <v>0</v>
      </c>
    </row>
    <row r="90" customFormat="false" ht="13.2" hidden="false" customHeight="false" outlineLevel="0" collapsed="false">
      <c r="A90" s="0" t="n">
        <f aca="false">+'DATOS IDENTIFICATIVOS'!$C$9</f>
        <v>2021</v>
      </c>
      <c r="B90" s="0" t="n">
        <f aca="false">+'EP13 PROYECTOS DE INVERSION'!J42</f>
        <v>86204</v>
      </c>
      <c r="C90" s="0" t="str">
        <f aca="false">+CONCATENATE(MID('DATOS IDENTIFICATIVOS'!$C$10,1,2),"0000")</f>
        <v>980000</v>
      </c>
      <c r="E90" s="0" t="s">
        <v>888</v>
      </c>
      <c r="F90" s="391" t="str">
        <f aca="false">+VLOOKUP('DATOS IDENTIFICATIVOS'!$A$52,'EMPRESA- PROGRAMA'!$B$2:$C$45,2,FALSE())</f>
        <v>910I</v>
      </c>
      <c r="G90" s="387" t="str">
        <f aca="false">+"09200"</f>
        <v>09200</v>
      </c>
      <c r="I90" s="0" t="s">
        <v>890</v>
      </c>
      <c r="J90" s="388" t="n">
        <f aca="false">+'EP13 PROYECTOS DE INVERSION'!E42</f>
        <v>0</v>
      </c>
      <c r="K90" s="388" t="n">
        <v>0</v>
      </c>
      <c r="L90" s="388" t="n">
        <v>0</v>
      </c>
      <c r="M90" s="388" t="n">
        <f aca="false">+J90</f>
        <v>0</v>
      </c>
    </row>
    <row r="91" customFormat="false" ht="13.2" hidden="false" customHeight="false" outlineLevel="0" collapsed="false">
      <c r="A91" s="0" t="n">
        <f aca="false">+'DATOS IDENTIFICATIVOS'!$C$9</f>
        <v>2021</v>
      </c>
      <c r="B91" s="0" t="n">
        <f aca="false">+'EP13 PROYECTOS DE INVERSION'!J43</f>
        <v>86205</v>
      </c>
      <c r="C91" s="0" t="str">
        <f aca="false">+CONCATENATE(MID('DATOS IDENTIFICATIVOS'!$C$10,1,2),"0000")</f>
        <v>980000</v>
      </c>
      <c r="E91" s="0" t="s">
        <v>888</v>
      </c>
      <c r="F91" s="391" t="str">
        <f aca="false">+VLOOKUP('DATOS IDENTIFICATIVOS'!$A$52,'EMPRESA- PROGRAMA'!$B$2:$C$45,2,FALSE())</f>
        <v>910I</v>
      </c>
      <c r="G91" s="387" t="str">
        <f aca="false">+"09200"</f>
        <v>09200</v>
      </c>
      <c r="I91" s="0" t="s">
        <v>890</v>
      </c>
      <c r="J91" s="388" t="n">
        <f aca="false">+'EP13 PROYECTOS DE INVERSION'!E43</f>
        <v>0</v>
      </c>
      <c r="K91" s="388" t="n">
        <v>0</v>
      </c>
      <c r="L91" s="388" t="n">
        <v>0</v>
      </c>
      <c r="M91" s="388" t="n">
        <f aca="false">+J91</f>
        <v>0</v>
      </c>
    </row>
    <row r="92" customFormat="false" ht="13.2" hidden="false" customHeight="false" outlineLevel="0" collapsed="false">
      <c r="A92" s="0" t="n">
        <f aca="false">+'DATOS IDENTIFICATIVOS'!$C$9</f>
        <v>2021</v>
      </c>
      <c r="B92" s="0" t="n">
        <f aca="false">+'EP13 PROYECTOS DE INVERSION'!J44</f>
        <v>86206</v>
      </c>
      <c r="C92" s="0" t="str">
        <f aca="false">+CONCATENATE(MID('DATOS IDENTIFICATIVOS'!$C$10,1,2),"0000")</f>
        <v>980000</v>
      </c>
      <c r="E92" s="0" t="s">
        <v>888</v>
      </c>
      <c r="F92" s="391" t="str">
        <f aca="false">+VLOOKUP('DATOS IDENTIFICATIVOS'!$A$52,'EMPRESA- PROGRAMA'!$B$2:$C$45,2,FALSE())</f>
        <v>910I</v>
      </c>
      <c r="G92" s="387" t="str">
        <f aca="false">+"09200"</f>
        <v>09200</v>
      </c>
      <c r="I92" s="0" t="s">
        <v>890</v>
      </c>
      <c r="J92" s="388" t="n">
        <f aca="false">+'EP13 PROYECTOS DE INVERSION'!E44</f>
        <v>0</v>
      </c>
      <c r="K92" s="388" t="n">
        <v>0</v>
      </c>
      <c r="L92" s="388" t="n">
        <v>0</v>
      </c>
      <c r="M92" s="388" t="n">
        <f aca="false">+J92</f>
        <v>0</v>
      </c>
    </row>
    <row r="93" customFormat="false" ht="13.2" hidden="false" customHeight="false" outlineLevel="0" collapsed="false">
      <c r="A93" s="0" t="n">
        <f aca="false">+'DATOS IDENTIFICATIVOS'!$C$9</f>
        <v>2021</v>
      </c>
      <c r="B93" s="0" t="n">
        <f aca="false">+'EP13 PROYECTOS DE INVERSION'!J45</f>
        <v>86207</v>
      </c>
      <c r="C93" s="0" t="str">
        <f aca="false">+CONCATENATE(MID('DATOS IDENTIFICATIVOS'!$C$10,1,2),"0000")</f>
        <v>980000</v>
      </c>
      <c r="E93" s="0" t="s">
        <v>888</v>
      </c>
      <c r="F93" s="391" t="str">
        <f aca="false">+VLOOKUP('DATOS IDENTIFICATIVOS'!$A$52,'EMPRESA- PROGRAMA'!$B$2:$C$45,2,FALSE())</f>
        <v>910I</v>
      </c>
      <c r="G93" s="387" t="str">
        <f aca="false">+"09200"</f>
        <v>09200</v>
      </c>
      <c r="I93" s="0" t="s">
        <v>890</v>
      </c>
      <c r="J93" s="388" t="n">
        <f aca="false">+'EP13 PROYECTOS DE INVERSION'!E45</f>
        <v>0</v>
      </c>
      <c r="K93" s="388" t="n">
        <v>0</v>
      </c>
      <c r="L93" s="388" t="n">
        <v>0</v>
      </c>
      <c r="M93" s="388" t="n">
        <f aca="false">+J93</f>
        <v>0</v>
      </c>
    </row>
    <row r="94" customFormat="false" ht="13.2" hidden="false" customHeight="false" outlineLevel="0" collapsed="false">
      <c r="A94" s="0" t="n">
        <f aca="false">+'DATOS IDENTIFICATIVOS'!$C$9</f>
        <v>2021</v>
      </c>
      <c r="B94" s="0" t="n">
        <f aca="false">+'EP13 PROYECTOS DE INVERSION'!J46</f>
        <v>86208</v>
      </c>
      <c r="C94" s="0" t="str">
        <f aca="false">+CONCATENATE(MID('DATOS IDENTIFICATIVOS'!$C$10,1,2),"0000")</f>
        <v>980000</v>
      </c>
      <c r="E94" s="0" t="s">
        <v>888</v>
      </c>
      <c r="F94" s="391" t="str">
        <f aca="false">+VLOOKUP('DATOS IDENTIFICATIVOS'!$A$52,'EMPRESA- PROGRAMA'!$B$2:$C$45,2,FALSE())</f>
        <v>910I</v>
      </c>
      <c r="G94" s="387" t="str">
        <f aca="false">+"09200"</f>
        <v>09200</v>
      </c>
      <c r="I94" s="0" t="s">
        <v>890</v>
      </c>
      <c r="J94" s="388" t="n">
        <f aca="false">+'EP13 PROYECTOS DE INVERSION'!E46</f>
        <v>0</v>
      </c>
      <c r="K94" s="388" t="n">
        <v>0</v>
      </c>
      <c r="L94" s="388" t="n">
        <v>0</v>
      </c>
      <c r="M94" s="388" t="n">
        <f aca="false">+J94</f>
        <v>0</v>
      </c>
    </row>
    <row r="95" customFormat="false" ht="13.2" hidden="false" customHeight="false" outlineLevel="0" collapsed="false">
      <c r="A95" s="0" t="n">
        <f aca="false">+'DATOS IDENTIFICATIVOS'!$C$9</f>
        <v>2021</v>
      </c>
      <c r="B95" s="0" t="n">
        <f aca="false">+'EP13 PROYECTOS DE INVERSION'!J47</f>
        <v>86209</v>
      </c>
      <c r="C95" s="0" t="str">
        <f aca="false">+CONCATENATE(MID('DATOS IDENTIFICATIVOS'!$C$10,1,2),"0000")</f>
        <v>980000</v>
      </c>
      <c r="E95" s="0" t="s">
        <v>888</v>
      </c>
      <c r="F95" s="391" t="str">
        <f aca="false">+VLOOKUP('DATOS IDENTIFICATIVOS'!$A$52,'EMPRESA- PROGRAMA'!$B$2:$C$45,2,FALSE())</f>
        <v>910I</v>
      </c>
      <c r="G95" s="387" t="str">
        <f aca="false">+"09200"</f>
        <v>09200</v>
      </c>
      <c r="I95" s="0" t="s">
        <v>890</v>
      </c>
      <c r="J95" s="388" t="n">
        <f aca="false">+'EP13 PROYECTOS DE INVERSION'!E47</f>
        <v>0</v>
      </c>
      <c r="K95" s="388" t="n">
        <v>0</v>
      </c>
      <c r="L95" s="388" t="n">
        <v>0</v>
      </c>
      <c r="M95" s="388" t="n">
        <f aca="false">+J95</f>
        <v>0</v>
      </c>
    </row>
    <row r="96" customFormat="false" ht="13.2" hidden="false" customHeight="false" outlineLevel="0" collapsed="false">
      <c r="A96" s="0" t="n">
        <f aca="false">+'DATOS IDENTIFICATIVOS'!$C$9</f>
        <v>2021</v>
      </c>
      <c r="B96" s="0" t="n">
        <f aca="false">+'EP13 PROYECTOS DE INVERSION'!J48</f>
        <v>86210</v>
      </c>
      <c r="C96" s="0" t="str">
        <f aca="false">+CONCATENATE(MID('DATOS IDENTIFICATIVOS'!$C$10,1,2),"0000")</f>
        <v>980000</v>
      </c>
      <c r="E96" s="0" t="s">
        <v>888</v>
      </c>
      <c r="F96" s="391" t="str">
        <f aca="false">+VLOOKUP('DATOS IDENTIFICATIVOS'!$A$52,'EMPRESA- PROGRAMA'!$B$2:$C$45,2,FALSE())</f>
        <v>910I</v>
      </c>
      <c r="G96" s="387" t="str">
        <f aca="false">+"09200"</f>
        <v>09200</v>
      </c>
      <c r="I96" s="0" t="s">
        <v>890</v>
      </c>
      <c r="J96" s="388" t="n">
        <f aca="false">+'EP13 PROYECTOS DE INVERSION'!E48</f>
        <v>0</v>
      </c>
      <c r="K96" s="388" t="n">
        <v>0</v>
      </c>
      <c r="L96" s="388" t="n">
        <v>0</v>
      </c>
      <c r="M96" s="388" t="n">
        <f aca="false">+J96</f>
        <v>0</v>
      </c>
    </row>
    <row r="97" customFormat="false" ht="13.2" hidden="false" customHeight="false" outlineLevel="0" collapsed="false">
      <c r="A97" s="0" t="n">
        <f aca="false">+'DATOS IDENTIFICATIVOS'!$C$9</f>
        <v>2021</v>
      </c>
      <c r="B97" s="0" t="n">
        <f aca="false">+'EP13 PROYECTOS DE INVERSION'!J18</f>
        <v>86180</v>
      </c>
      <c r="C97" s="0" t="str">
        <f aca="false">+CONCATENATE(MID('DATOS IDENTIFICATIVOS'!$C$10,1,2),"0000")</f>
        <v>980000</v>
      </c>
      <c r="E97" s="0" t="s">
        <v>888</v>
      </c>
      <c r="F97" s="391" t="str">
        <f aca="false">+VLOOKUP('DATOS IDENTIFICATIVOS'!$A$52,'EMPRESA- PROGRAMA'!$B$2:$C$45,2,FALSE())</f>
        <v>910I</v>
      </c>
      <c r="G97" s="387" t="str">
        <f aca="false">+"09201"</f>
        <v>09201</v>
      </c>
      <c r="I97" s="0" t="s">
        <v>890</v>
      </c>
      <c r="J97" s="388" t="n">
        <f aca="false">+'EP13 PROYECTOS DE INVERSION'!G18</f>
        <v>527034</v>
      </c>
      <c r="K97" s="388" t="n">
        <v>0</v>
      </c>
      <c r="L97" s="388" t="n">
        <v>0</v>
      </c>
      <c r="M97" s="388" t="n">
        <f aca="false">+J97</f>
        <v>527034</v>
      </c>
    </row>
    <row r="98" customFormat="false" ht="13.2" hidden="false" customHeight="false" outlineLevel="0" collapsed="false">
      <c r="A98" s="0" t="n">
        <f aca="false">+'DATOS IDENTIFICATIVOS'!$C$9</f>
        <v>2021</v>
      </c>
      <c r="B98" s="0" t="n">
        <f aca="false">+'EP13 PROYECTOS DE INVERSION'!J19</f>
        <v>86181</v>
      </c>
      <c r="C98" s="0" t="str">
        <f aca="false">+CONCATENATE(MID('DATOS IDENTIFICATIVOS'!$C$10,1,2),"0000")</f>
        <v>980000</v>
      </c>
      <c r="E98" s="0" t="s">
        <v>888</v>
      </c>
      <c r="F98" s="391" t="str">
        <f aca="false">+VLOOKUP('DATOS IDENTIFICATIVOS'!$A$52,'EMPRESA- PROGRAMA'!$B$2:$C$45,2,FALSE())</f>
        <v>910I</v>
      </c>
      <c r="G98" s="387" t="str">
        <f aca="false">+"09201"</f>
        <v>09201</v>
      </c>
      <c r="I98" s="0" t="s">
        <v>890</v>
      </c>
      <c r="J98" s="388" t="n">
        <f aca="false">+'EP13 PROYECTOS DE INVERSION'!G19</f>
        <v>18000</v>
      </c>
      <c r="K98" s="388" t="n">
        <v>0</v>
      </c>
      <c r="L98" s="388" t="n">
        <v>0</v>
      </c>
      <c r="M98" s="388" t="n">
        <f aca="false">+J98</f>
        <v>18000</v>
      </c>
    </row>
    <row r="99" customFormat="false" ht="13.2" hidden="false" customHeight="false" outlineLevel="0" collapsed="false">
      <c r="A99" s="0" t="n">
        <f aca="false">+'DATOS IDENTIFICATIVOS'!$C$9</f>
        <v>2021</v>
      </c>
      <c r="B99" s="0" t="n">
        <f aca="false">+'EP13 PROYECTOS DE INVERSION'!J20</f>
        <v>86182</v>
      </c>
      <c r="C99" s="0" t="str">
        <f aca="false">+CONCATENATE(MID('DATOS IDENTIFICATIVOS'!$C$10,1,2),"0000")</f>
        <v>980000</v>
      </c>
      <c r="E99" s="0" t="s">
        <v>888</v>
      </c>
      <c r="F99" s="391" t="str">
        <f aca="false">+VLOOKUP('DATOS IDENTIFICATIVOS'!$A$52,'EMPRESA- PROGRAMA'!$B$2:$C$45,2,FALSE())</f>
        <v>910I</v>
      </c>
      <c r="G99" s="387" t="str">
        <f aca="false">+"09201"</f>
        <v>09201</v>
      </c>
      <c r="I99" s="0" t="s">
        <v>890</v>
      </c>
      <c r="J99" s="388" t="n">
        <f aca="false">+'EP13 PROYECTOS DE INVERSION'!G20</f>
        <v>0</v>
      </c>
      <c r="K99" s="388" t="n">
        <v>0</v>
      </c>
      <c r="L99" s="388" t="n">
        <v>0</v>
      </c>
      <c r="M99" s="388" t="n">
        <f aca="false">+J99</f>
        <v>0</v>
      </c>
    </row>
    <row r="100" customFormat="false" ht="13.2" hidden="false" customHeight="false" outlineLevel="0" collapsed="false">
      <c r="A100" s="0" t="n">
        <f aca="false">+'DATOS IDENTIFICATIVOS'!$C$9</f>
        <v>2021</v>
      </c>
      <c r="B100" s="0" t="n">
        <f aca="false">+'EP13 PROYECTOS DE INVERSION'!J21</f>
        <v>86183</v>
      </c>
      <c r="C100" s="0" t="str">
        <f aca="false">+CONCATENATE(MID('DATOS IDENTIFICATIVOS'!$C$10,1,2),"0000")</f>
        <v>980000</v>
      </c>
      <c r="E100" s="0" t="s">
        <v>888</v>
      </c>
      <c r="F100" s="391" t="str">
        <f aca="false">+VLOOKUP('DATOS IDENTIFICATIVOS'!$A$52,'EMPRESA- PROGRAMA'!$B$2:$C$45,2,FALSE())</f>
        <v>910I</v>
      </c>
      <c r="G100" s="387" t="str">
        <f aca="false">+"09201"</f>
        <v>09201</v>
      </c>
      <c r="I100" s="0" t="s">
        <v>890</v>
      </c>
      <c r="J100" s="388" t="n">
        <f aca="false">+'EP13 PROYECTOS DE INVERSION'!G21</f>
        <v>0</v>
      </c>
      <c r="K100" s="388" t="n">
        <v>0</v>
      </c>
      <c r="L100" s="388" t="n">
        <v>0</v>
      </c>
      <c r="M100" s="388" t="n">
        <f aca="false">+J100</f>
        <v>0</v>
      </c>
    </row>
    <row r="101" customFormat="false" ht="13.2" hidden="false" customHeight="false" outlineLevel="0" collapsed="false">
      <c r="A101" s="0" t="n">
        <f aca="false">+'DATOS IDENTIFICATIVOS'!$C$9</f>
        <v>2021</v>
      </c>
      <c r="B101" s="0" t="n">
        <f aca="false">+'EP13 PROYECTOS DE INVERSION'!J22</f>
        <v>86184</v>
      </c>
      <c r="C101" s="0" t="str">
        <f aca="false">+CONCATENATE(MID('DATOS IDENTIFICATIVOS'!$C$10,1,2),"0000")</f>
        <v>980000</v>
      </c>
      <c r="E101" s="0" t="s">
        <v>888</v>
      </c>
      <c r="F101" s="391" t="str">
        <f aca="false">+VLOOKUP('DATOS IDENTIFICATIVOS'!$A$52,'EMPRESA- PROGRAMA'!$B$2:$C$45,2,FALSE())</f>
        <v>910I</v>
      </c>
      <c r="G101" s="387" t="str">
        <f aca="false">+"09201"</f>
        <v>09201</v>
      </c>
      <c r="I101" s="0" t="s">
        <v>890</v>
      </c>
      <c r="J101" s="388" t="n">
        <f aca="false">+'EP13 PROYECTOS DE INVERSION'!G22</f>
        <v>0</v>
      </c>
      <c r="K101" s="388" t="n">
        <v>0</v>
      </c>
      <c r="L101" s="388" t="n">
        <v>0</v>
      </c>
      <c r="M101" s="388" t="n">
        <f aca="false">+J101</f>
        <v>0</v>
      </c>
    </row>
    <row r="102" customFormat="false" ht="13.2" hidden="false" customHeight="false" outlineLevel="0" collapsed="false">
      <c r="A102" s="0" t="n">
        <f aca="false">+'DATOS IDENTIFICATIVOS'!$C$9</f>
        <v>2021</v>
      </c>
      <c r="B102" s="0" t="n">
        <f aca="false">+'EP13 PROYECTOS DE INVERSION'!J23</f>
        <v>86185</v>
      </c>
      <c r="C102" s="0" t="str">
        <f aca="false">+CONCATENATE(MID('DATOS IDENTIFICATIVOS'!$C$10,1,2),"0000")</f>
        <v>980000</v>
      </c>
      <c r="E102" s="0" t="s">
        <v>888</v>
      </c>
      <c r="F102" s="391" t="str">
        <f aca="false">+VLOOKUP('DATOS IDENTIFICATIVOS'!$A$52,'EMPRESA- PROGRAMA'!$B$2:$C$45,2,FALSE())</f>
        <v>910I</v>
      </c>
      <c r="G102" s="387" t="str">
        <f aca="false">+"09201"</f>
        <v>09201</v>
      </c>
      <c r="I102" s="0" t="s">
        <v>890</v>
      </c>
      <c r="J102" s="388" t="n">
        <f aca="false">+'EP13 PROYECTOS DE INVERSION'!G23</f>
        <v>0</v>
      </c>
      <c r="K102" s="388" t="n">
        <v>0</v>
      </c>
      <c r="L102" s="388" t="n">
        <v>0</v>
      </c>
      <c r="M102" s="388" t="n">
        <f aca="false">+J102</f>
        <v>0</v>
      </c>
    </row>
    <row r="103" customFormat="false" ht="13.2" hidden="false" customHeight="false" outlineLevel="0" collapsed="false">
      <c r="A103" s="0" t="n">
        <f aca="false">+'DATOS IDENTIFICATIVOS'!$C$9</f>
        <v>2021</v>
      </c>
      <c r="B103" s="0" t="n">
        <f aca="false">+'EP13 PROYECTOS DE INVERSION'!J24</f>
        <v>86186</v>
      </c>
      <c r="C103" s="0" t="str">
        <f aca="false">+CONCATENATE(MID('DATOS IDENTIFICATIVOS'!$C$10,1,2),"0000")</f>
        <v>980000</v>
      </c>
      <c r="E103" s="0" t="s">
        <v>888</v>
      </c>
      <c r="F103" s="391" t="str">
        <f aca="false">+VLOOKUP('DATOS IDENTIFICATIVOS'!$A$52,'EMPRESA- PROGRAMA'!$B$2:$C$45,2,FALSE())</f>
        <v>910I</v>
      </c>
      <c r="G103" s="387" t="str">
        <f aca="false">+"09201"</f>
        <v>09201</v>
      </c>
      <c r="I103" s="0" t="s">
        <v>890</v>
      </c>
      <c r="J103" s="388" t="n">
        <f aca="false">+'EP13 PROYECTOS DE INVERSION'!G24</f>
        <v>0</v>
      </c>
      <c r="K103" s="388" t="n">
        <v>0</v>
      </c>
      <c r="L103" s="388" t="n">
        <v>0</v>
      </c>
      <c r="M103" s="388" t="n">
        <f aca="false">+J103</f>
        <v>0</v>
      </c>
    </row>
    <row r="104" customFormat="false" ht="13.2" hidden="false" customHeight="false" outlineLevel="0" collapsed="false">
      <c r="A104" s="0" t="n">
        <f aca="false">+'DATOS IDENTIFICATIVOS'!$C$9</f>
        <v>2021</v>
      </c>
      <c r="B104" s="0" t="n">
        <f aca="false">+'EP13 PROYECTOS DE INVERSION'!J25</f>
        <v>86187</v>
      </c>
      <c r="C104" s="0" t="str">
        <f aca="false">+CONCATENATE(MID('DATOS IDENTIFICATIVOS'!$C$10,1,2),"0000")</f>
        <v>980000</v>
      </c>
      <c r="E104" s="0" t="s">
        <v>888</v>
      </c>
      <c r="F104" s="391" t="str">
        <f aca="false">+VLOOKUP('DATOS IDENTIFICATIVOS'!$A$52,'EMPRESA- PROGRAMA'!$B$2:$C$45,2,FALSE())</f>
        <v>910I</v>
      </c>
      <c r="G104" s="387" t="str">
        <f aca="false">+"09201"</f>
        <v>09201</v>
      </c>
      <c r="I104" s="0" t="s">
        <v>890</v>
      </c>
      <c r="J104" s="388" t="n">
        <f aca="false">+'EP13 PROYECTOS DE INVERSION'!G25</f>
        <v>0</v>
      </c>
      <c r="K104" s="388" t="n">
        <v>0</v>
      </c>
      <c r="L104" s="388" t="n">
        <v>0</v>
      </c>
      <c r="M104" s="388" t="n">
        <f aca="false">+J104</f>
        <v>0</v>
      </c>
    </row>
    <row r="105" customFormat="false" ht="13.2" hidden="false" customHeight="false" outlineLevel="0" collapsed="false">
      <c r="A105" s="0" t="n">
        <f aca="false">+'DATOS IDENTIFICATIVOS'!$C$9</f>
        <v>2021</v>
      </c>
      <c r="B105" s="0" t="n">
        <f aca="false">+'EP13 PROYECTOS DE INVERSION'!J26</f>
        <v>86188</v>
      </c>
      <c r="C105" s="0" t="str">
        <f aca="false">+CONCATENATE(MID('DATOS IDENTIFICATIVOS'!$C$10,1,2),"0000")</f>
        <v>980000</v>
      </c>
      <c r="E105" s="0" t="s">
        <v>888</v>
      </c>
      <c r="F105" s="391" t="str">
        <f aca="false">+VLOOKUP('DATOS IDENTIFICATIVOS'!$A$52,'EMPRESA- PROGRAMA'!$B$2:$C$45,2,FALSE())</f>
        <v>910I</v>
      </c>
      <c r="G105" s="387" t="str">
        <f aca="false">+"09201"</f>
        <v>09201</v>
      </c>
      <c r="I105" s="0" t="s">
        <v>890</v>
      </c>
      <c r="J105" s="388" t="n">
        <f aca="false">+'EP13 PROYECTOS DE INVERSION'!G26</f>
        <v>0</v>
      </c>
      <c r="K105" s="388" t="n">
        <v>0</v>
      </c>
      <c r="L105" s="388" t="n">
        <v>0</v>
      </c>
      <c r="M105" s="388" t="n">
        <f aca="false">+J105</f>
        <v>0</v>
      </c>
    </row>
    <row r="106" customFormat="false" ht="13.2" hidden="false" customHeight="false" outlineLevel="0" collapsed="false">
      <c r="A106" s="0" t="n">
        <f aca="false">+'DATOS IDENTIFICATIVOS'!$C$9</f>
        <v>2021</v>
      </c>
      <c r="B106" s="0" t="n">
        <f aca="false">+'EP13 PROYECTOS DE INVERSION'!J27</f>
        <v>86189</v>
      </c>
      <c r="C106" s="0" t="str">
        <f aca="false">+CONCATENATE(MID('DATOS IDENTIFICATIVOS'!$C$10,1,2),"0000")</f>
        <v>980000</v>
      </c>
      <c r="E106" s="0" t="s">
        <v>888</v>
      </c>
      <c r="F106" s="391" t="str">
        <f aca="false">+VLOOKUP('DATOS IDENTIFICATIVOS'!$A$52,'EMPRESA- PROGRAMA'!$B$2:$C$45,2,FALSE())</f>
        <v>910I</v>
      </c>
      <c r="G106" s="387" t="str">
        <f aca="false">+"09201"</f>
        <v>09201</v>
      </c>
      <c r="I106" s="0" t="s">
        <v>890</v>
      </c>
      <c r="J106" s="388" t="n">
        <f aca="false">+'EP13 PROYECTOS DE INVERSION'!G27</f>
        <v>0</v>
      </c>
      <c r="K106" s="388" t="n">
        <v>0</v>
      </c>
      <c r="L106" s="388" t="n">
        <v>0</v>
      </c>
      <c r="M106" s="388" t="n">
        <f aca="false">+J106</f>
        <v>0</v>
      </c>
    </row>
    <row r="107" customFormat="false" ht="13.2" hidden="false" customHeight="false" outlineLevel="0" collapsed="false">
      <c r="A107" s="0" t="n">
        <f aca="false">+'DATOS IDENTIFICATIVOS'!$C$9</f>
        <v>2021</v>
      </c>
      <c r="B107" s="0" t="n">
        <f aca="false">+'EP13 PROYECTOS DE INVERSION'!J28</f>
        <v>86190</v>
      </c>
      <c r="C107" s="0" t="str">
        <f aca="false">+CONCATENATE(MID('DATOS IDENTIFICATIVOS'!$C$10,1,2),"0000")</f>
        <v>980000</v>
      </c>
      <c r="E107" s="0" t="s">
        <v>888</v>
      </c>
      <c r="F107" s="391" t="str">
        <f aca="false">+VLOOKUP('DATOS IDENTIFICATIVOS'!$A$52,'EMPRESA- PROGRAMA'!$B$2:$C$45,2,FALSE())</f>
        <v>910I</v>
      </c>
      <c r="G107" s="387" t="str">
        <f aca="false">+"09201"</f>
        <v>09201</v>
      </c>
      <c r="I107" s="0" t="s">
        <v>890</v>
      </c>
      <c r="J107" s="388" t="n">
        <f aca="false">+'EP13 PROYECTOS DE INVERSION'!G28</f>
        <v>0</v>
      </c>
      <c r="K107" s="388" t="n">
        <v>0</v>
      </c>
      <c r="L107" s="388" t="n">
        <v>0</v>
      </c>
      <c r="M107" s="388" t="n">
        <f aca="false">+J107</f>
        <v>0</v>
      </c>
    </row>
    <row r="108" customFormat="false" ht="13.2" hidden="false" customHeight="false" outlineLevel="0" collapsed="false">
      <c r="A108" s="0" t="n">
        <f aca="false">+'DATOS IDENTIFICATIVOS'!$C$9</f>
        <v>2021</v>
      </c>
      <c r="B108" s="0" t="n">
        <f aca="false">+'EP13 PROYECTOS DE INVERSION'!J29</f>
        <v>86191</v>
      </c>
      <c r="C108" s="0" t="str">
        <f aca="false">+CONCATENATE(MID('DATOS IDENTIFICATIVOS'!$C$10,1,2),"0000")</f>
        <v>980000</v>
      </c>
      <c r="E108" s="0" t="s">
        <v>888</v>
      </c>
      <c r="F108" s="391" t="str">
        <f aca="false">+VLOOKUP('DATOS IDENTIFICATIVOS'!$A$52,'EMPRESA- PROGRAMA'!$B$2:$C$45,2,FALSE())</f>
        <v>910I</v>
      </c>
      <c r="G108" s="387" t="str">
        <f aca="false">+"09201"</f>
        <v>09201</v>
      </c>
      <c r="I108" s="0" t="s">
        <v>890</v>
      </c>
      <c r="J108" s="388" t="n">
        <f aca="false">+'EP13 PROYECTOS DE INVERSION'!G29</f>
        <v>0</v>
      </c>
      <c r="K108" s="388" t="n">
        <v>0</v>
      </c>
      <c r="L108" s="388" t="n">
        <v>0</v>
      </c>
      <c r="M108" s="388" t="n">
        <f aca="false">+J108</f>
        <v>0</v>
      </c>
    </row>
    <row r="109" customFormat="false" ht="13.2" hidden="false" customHeight="false" outlineLevel="0" collapsed="false">
      <c r="A109" s="0" t="n">
        <f aca="false">+'DATOS IDENTIFICATIVOS'!$C$9</f>
        <v>2021</v>
      </c>
      <c r="B109" s="0" t="n">
        <f aca="false">+'EP13 PROYECTOS DE INVERSION'!J30</f>
        <v>86192</v>
      </c>
      <c r="C109" s="0" t="str">
        <f aca="false">+CONCATENATE(MID('DATOS IDENTIFICATIVOS'!$C$10,1,2),"0000")</f>
        <v>980000</v>
      </c>
      <c r="E109" s="0" t="s">
        <v>888</v>
      </c>
      <c r="F109" s="391" t="str">
        <f aca="false">+VLOOKUP('DATOS IDENTIFICATIVOS'!$A$52,'EMPRESA- PROGRAMA'!$B$2:$C$45,2,FALSE())</f>
        <v>910I</v>
      </c>
      <c r="G109" s="387" t="str">
        <f aca="false">+"09201"</f>
        <v>09201</v>
      </c>
      <c r="I109" s="0" t="s">
        <v>890</v>
      </c>
      <c r="J109" s="388" t="n">
        <f aca="false">+'EP13 PROYECTOS DE INVERSION'!G30</f>
        <v>0</v>
      </c>
      <c r="K109" s="388" t="n">
        <v>0</v>
      </c>
      <c r="L109" s="388" t="n">
        <v>0</v>
      </c>
      <c r="M109" s="388" t="n">
        <f aca="false">+J109</f>
        <v>0</v>
      </c>
    </row>
    <row r="110" customFormat="false" ht="13.2" hidden="false" customHeight="false" outlineLevel="0" collapsed="false">
      <c r="A110" s="0" t="n">
        <f aca="false">+'DATOS IDENTIFICATIVOS'!$C$9</f>
        <v>2021</v>
      </c>
      <c r="B110" s="0" t="n">
        <f aca="false">+'EP13 PROYECTOS DE INVERSION'!J31</f>
        <v>86193</v>
      </c>
      <c r="C110" s="0" t="str">
        <f aca="false">+CONCATENATE(MID('DATOS IDENTIFICATIVOS'!$C$10,1,2),"0000")</f>
        <v>980000</v>
      </c>
      <c r="E110" s="0" t="s">
        <v>888</v>
      </c>
      <c r="F110" s="391" t="str">
        <f aca="false">+VLOOKUP('DATOS IDENTIFICATIVOS'!$A$52,'EMPRESA- PROGRAMA'!$B$2:$C$45,2,FALSE())</f>
        <v>910I</v>
      </c>
      <c r="G110" s="387" t="str">
        <f aca="false">+"09201"</f>
        <v>09201</v>
      </c>
      <c r="I110" s="0" t="s">
        <v>890</v>
      </c>
      <c r="J110" s="388" t="n">
        <f aca="false">+'EP13 PROYECTOS DE INVERSION'!G31</f>
        <v>0</v>
      </c>
      <c r="K110" s="388" t="n">
        <v>0</v>
      </c>
      <c r="L110" s="388" t="n">
        <v>0</v>
      </c>
      <c r="M110" s="388" t="n">
        <f aca="false">+J110</f>
        <v>0</v>
      </c>
    </row>
    <row r="111" customFormat="false" ht="13.2" hidden="false" customHeight="false" outlineLevel="0" collapsed="false">
      <c r="A111" s="0" t="n">
        <f aca="false">+'DATOS IDENTIFICATIVOS'!$C$9</f>
        <v>2021</v>
      </c>
      <c r="B111" s="0" t="n">
        <f aca="false">+'EP13 PROYECTOS DE INVERSION'!J32</f>
        <v>86194</v>
      </c>
      <c r="C111" s="0" t="str">
        <f aca="false">+CONCATENATE(MID('DATOS IDENTIFICATIVOS'!$C$10,1,2),"0000")</f>
        <v>980000</v>
      </c>
      <c r="E111" s="0" t="s">
        <v>888</v>
      </c>
      <c r="F111" s="391" t="str">
        <f aca="false">+VLOOKUP('DATOS IDENTIFICATIVOS'!$A$52,'EMPRESA- PROGRAMA'!$B$2:$C$45,2,FALSE())</f>
        <v>910I</v>
      </c>
      <c r="G111" s="387" t="str">
        <f aca="false">+"09201"</f>
        <v>09201</v>
      </c>
      <c r="I111" s="0" t="s">
        <v>890</v>
      </c>
      <c r="J111" s="388" t="n">
        <f aca="false">+'EP13 PROYECTOS DE INVERSION'!G32</f>
        <v>0</v>
      </c>
      <c r="K111" s="388" t="n">
        <v>0</v>
      </c>
      <c r="L111" s="388" t="n">
        <v>0</v>
      </c>
      <c r="M111" s="388" t="n">
        <f aca="false">+J111</f>
        <v>0</v>
      </c>
    </row>
    <row r="112" customFormat="false" ht="13.2" hidden="false" customHeight="false" outlineLevel="0" collapsed="false">
      <c r="A112" s="0" t="n">
        <f aca="false">+'DATOS IDENTIFICATIVOS'!$C$9</f>
        <v>2021</v>
      </c>
      <c r="B112" s="0" t="n">
        <f aca="false">+'EP13 PROYECTOS DE INVERSION'!J33</f>
        <v>86195</v>
      </c>
      <c r="C112" s="0" t="str">
        <f aca="false">+CONCATENATE(MID('DATOS IDENTIFICATIVOS'!$C$10,1,2),"0000")</f>
        <v>980000</v>
      </c>
      <c r="E112" s="0" t="s">
        <v>888</v>
      </c>
      <c r="F112" s="391" t="str">
        <f aca="false">+VLOOKUP('DATOS IDENTIFICATIVOS'!$A$52,'EMPRESA- PROGRAMA'!$B$2:$C$45,2,FALSE())</f>
        <v>910I</v>
      </c>
      <c r="G112" s="387" t="str">
        <f aca="false">+"09201"</f>
        <v>09201</v>
      </c>
      <c r="I112" s="0" t="s">
        <v>890</v>
      </c>
      <c r="J112" s="388" t="n">
        <f aca="false">+'EP13 PROYECTOS DE INVERSION'!G33</f>
        <v>0</v>
      </c>
      <c r="K112" s="388" t="n">
        <v>0</v>
      </c>
      <c r="L112" s="388" t="n">
        <v>0</v>
      </c>
      <c r="M112" s="388" t="n">
        <f aca="false">+J112</f>
        <v>0</v>
      </c>
    </row>
    <row r="113" customFormat="false" ht="13.2" hidden="false" customHeight="false" outlineLevel="0" collapsed="false">
      <c r="A113" s="0" t="n">
        <f aca="false">+'DATOS IDENTIFICATIVOS'!$C$9</f>
        <v>2021</v>
      </c>
      <c r="B113" s="0" t="n">
        <f aca="false">+'EP13 PROYECTOS DE INVERSION'!J34</f>
        <v>86196</v>
      </c>
      <c r="C113" s="0" t="str">
        <f aca="false">+CONCATENATE(MID('DATOS IDENTIFICATIVOS'!$C$10,1,2),"0000")</f>
        <v>980000</v>
      </c>
      <c r="E113" s="0" t="s">
        <v>888</v>
      </c>
      <c r="F113" s="391" t="str">
        <f aca="false">+VLOOKUP('DATOS IDENTIFICATIVOS'!$A$52,'EMPRESA- PROGRAMA'!$B$2:$C$45,2,FALSE())</f>
        <v>910I</v>
      </c>
      <c r="G113" s="387" t="str">
        <f aca="false">+"09201"</f>
        <v>09201</v>
      </c>
      <c r="I113" s="0" t="s">
        <v>890</v>
      </c>
      <c r="J113" s="388" t="n">
        <f aca="false">+'EP13 PROYECTOS DE INVERSION'!G34</f>
        <v>0</v>
      </c>
      <c r="K113" s="388" t="n">
        <v>0</v>
      </c>
      <c r="L113" s="388" t="n">
        <v>0</v>
      </c>
      <c r="M113" s="388" t="n">
        <f aca="false">+J113</f>
        <v>0</v>
      </c>
    </row>
    <row r="114" customFormat="false" ht="13.2" hidden="false" customHeight="false" outlineLevel="0" collapsed="false">
      <c r="A114" s="0" t="n">
        <f aca="false">+'DATOS IDENTIFICATIVOS'!$C$9</f>
        <v>2021</v>
      </c>
      <c r="B114" s="0" t="n">
        <f aca="false">+'EP13 PROYECTOS DE INVERSION'!J35</f>
        <v>86197</v>
      </c>
      <c r="C114" s="0" t="str">
        <f aca="false">+CONCATENATE(MID('DATOS IDENTIFICATIVOS'!$C$10,1,2),"0000")</f>
        <v>980000</v>
      </c>
      <c r="E114" s="0" t="s">
        <v>888</v>
      </c>
      <c r="F114" s="391" t="str">
        <f aca="false">+VLOOKUP('DATOS IDENTIFICATIVOS'!$A$52,'EMPRESA- PROGRAMA'!$B$2:$C$45,2,FALSE())</f>
        <v>910I</v>
      </c>
      <c r="G114" s="387" t="str">
        <f aca="false">+"09201"</f>
        <v>09201</v>
      </c>
      <c r="I114" s="0" t="s">
        <v>890</v>
      </c>
      <c r="J114" s="388" t="n">
        <f aca="false">+'EP13 PROYECTOS DE INVERSION'!G35</f>
        <v>0</v>
      </c>
      <c r="K114" s="388" t="n">
        <v>0</v>
      </c>
      <c r="L114" s="388" t="n">
        <v>0</v>
      </c>
      <c r="M114" s="388" t="n">
        <f aca="false">+J114</f>
        <v>0</v>
      </c>
    </row>
    <row r="115" customFormat="false" ht="13.2" hidden="false" customHeight="false" outlineLevel="0" collapsed="false">
      <c r="A115" s="0" t="n">
        <f aca="false">+'DATOS IDENTIFICATIVOS'!$C$9</f>
        <v>2021</v>
      </c>
      <c r="B115" s="0" t="n">
        <f aca="false">+'EP13 PROYECTOS DE INVERSION'!J36</f>
        <v>86198</v>
      </c>
      <c r="C115" s="0" t="str">
        <f aca="false">+CONCATENATE(MID('DATOS IDENTIFICATIVOS'!$C$10,1,2),"0000")</f>
        <v>980000</v>
      </c>
      <c r="E115" s="0" t="s">
        <v>888</v>
      </c>
      <c r="F115" s="391" t="str">
        <f aca="false">+VLOOKUP('DATOS IDENTIFICATIVOS'!$A$52,'EMPRESA- PROGRAMA'!$B$2:$C$45,2,FALSE())</f>
        <v>910I</v>
      </c>
      <c r="G115" s="387" t="str">
        <f aca="false">+"09201"</f>
        <v>09201</v>
      </c>
      <c r="I115" s="0" t="s">
        <v>890</v>
      </c>
      <c r="J115" s="388" t="n">
        <f aca="false">+'EP13 PROYECTOS DE INVERSION'!G36</f>
        <v>0</v>
      </c>
      <c r="K115" s="388" t="n">
        <v>0</v>
      </c>
      <c r="L115" s="388" t="n">
        <v>0</v>
      </c>
      <c r="M115" s="388" t="n">
        <f aca="false">+J115</f>
        <v>0</v>
      </c>
    </row>
    <row r="116" customFormat="false" ht="13.2" hidden="false" customHeight="false" outlineLevel="0" collapsed="false">
      <c r="A116" s="0" t="n">
        <f aca="false">+'DATOS IDENTIFICATIVOS'!$C$9</f>
        <v>2021</v>
      </c>
      <c r="B116" s="0" t="n">
        <f aca="false">+'EP13 PROYECTOS DE INVERSION'!J37</f>
        <v>86199</v>
      </c>
      <c r="C116" s="0" t="str">
        <f aca="false">+CONCATENATE(MID('DATOS IDENTIFICATIVOS'!$C$10,1,2),"0000")</f>
        <v>980000</v>
      </c>
      <c r="E116" s="0" t="s">
        <v>888</v>
      </c>
      <c r="F116" s="391" t="str">
        <f aca="false">+VLOOKUP('DATOS IDENTIFICATIVOS'!$A$52,'EMPRESA- PROGRAMA'!$B$2:$C$45,2,FALSE())</f>
        <v>910I</v>
      </c>
      <c r="G116" s="387" t="str">
        <f aca="false">+"09201"</f>
        <v>09201</v>
      </c>
      <c r="I116" s="0" t="s">
        <v>890</v>
      </c>
      <c r="J116" s="388" t="n">
        <f aca="false">+'EP13 PROYECTOS DE INVERSION'!G37</f>
        <v>0</v>
      </c>
      <c r="K116" s="388" t="n">
        <v>0</v>
      </c>
      <c r="L116" s="388" t="n">
        <v>0</v>
      </c>
      <c r="M116" s="388" t="n">
        <f aca="false">+J116</f>
        <v>0</v>
      </c>
    </row>
    <row r="117" customFormat="false" ht="13.2" hidden="false" customHeight="false" outlineLevel="0" collapsed="false">
      <c r="A117" s="0" t="n">
        <f aca="false">+'DATOS IDENTIFICATIVOS'!$C$9</f>
        <v>2021</v>
      </c>
      <c r="B117" s="0" t="n">
        <f aca="false">+'EP13 PROYECTOS DE INVERSION'!J38</f>
        <v>86200</v>
      </c>
      <c r="C117" s="0" t="str">
        <f aca="false">+CONCATENATE(MID('DATOS IDENTIFICATIVOS'!$C$10,1,2),"0000")</f>
        <v>980000</v>
      </c>
      <c r="E117" s="0" t="s">
        <v>888</v>
      </c>
      <c r="F117" s="391" t="str">
        <f aca="false">+VLOOKUP('DATOS IDENTIFICATIVOS'!$A$52,'EMPRESA- PROGRAMA'!$B$2:$C$45,2,FALSE())</f>
        <v>910I</v>
      </c>
      <c r="G117" s="387" t="str">
        <f aca="false">+"09201"</f>
        <v>09201</v>
      </c>
      <c r="I117" s="0" t="s">
        <v>890</v>
      </c>
      <c r="J117" s="388" t="n">
        <f aca="false">+'EP13 PROYECTOS DE INVERSION'!G38</f>
        <v>0</v>
      </c>
      <c r="K117" s="388" t="n">
        <v>0</v>
      </c>
      <c r="L117" s="388" t="n">
        <v>0</v>
      </c>
      <c r="M117" s="388" t="n">
        <f aca="false">+J117</f>
        <v>0</v>
      </c>
    </row>
    <row r="118" customFormat="false" ht="13.2" hidden="false" customHeight="false" outlineLevel="0" collapsed="false">
      <c r="A118" s="0" t="n">
        <f aca="false">+'DATOS IDENTIFICATIVOS'!$C$9</f>
        <v>2021</v>
      </c>
      <c r="B118" s="0" t="n">
        <f aca="false">+'EP13 PROYECTOS DE INVERSION'!J39</f>
        <v>86201</v>
      </c>
      <c r="C118" s="0" t="str">
        <f aca="false">+CONCATENATE(MID('DATOS IDENTIFICATIVOS'!$C$10,1,2),"0000")</f>
        <v>980000</v>
      </c>
      <c r="E118" s="0" t="s">
        <v>888</v>
      </c>
      <c r="F118" s="391" t="str">
        <f aca="false">+VLOOKUP('DATOS IDENTIFICATIVOS'!$A$52,'EMPRESA- PROGRAMA'!$B$2:$C$45,2,FALSE())</f>
        <v>910I</v>
      </c>
      <c r="G118" s="387" t="str">
        <f aca="false">+"09201"</f>
        <v>09201</v>
      </c>
      <c r="I118" s="0" t="s">
        <v>890</v>
      </c>
      <c r="J118" s="388" t="n">
        <f aca="false">+'EP13 PROYECTOS DE INVERSION'!G39</f>
        <v>0</v>
      </c>
      <c r="K118" s="388" t="n">
        <v>0</v>
      </c>
      <c r="L118" s="388" t="n">
        <v>0</v>
      </c>
      <c r="M118" s="388" t="n">
        <f aca="false">+J118</f>
        <v>0</v>
      </c>
    </row>
    <row r="119" customFormat="false" ht="13.2" hidden="false" customHeight="false" outlineLevel="0" collapsed="false">
      <c r="A119" s="0" t="n">
        <f aca="false">+'DATOS IDENTIFICATIVOS'!$C$9</f>
        <v>2021</v>
      </c>
      <c r="B119" s="0" t="n">
        <f aca="false">+'EP13 PROYECTOS DE INVERSION'!J40</f>
        <v>86202</v>
      </c>
      <c r="C119" s="0" t="str">
        <f aca="false">+CONCATENATE(MID('DATOS IDENTIFICATIVOS'!$C$10,1,2),"0000")</f>
        <v>980000</v>
      </c>
      <c r="E119" s="0" t="s">
        <v>888</v>
      </c>
      <c r="F119" s="391" t="str">
        <f aca="false">+VLOOKUP('DATOS IDENTIFICATIVOS'!$A$52,'EMPRESA- PROGRAMA'!$B$2:$C$45,2,FALSE())</f>
        <v>910I</v>
      </c>
      <c r="G119" s="387" t="str">
        <f aca="false">+"09201"</f>
        <v>09201</v>
      </c>
      <c r="I119" s="0" t="s">
        <v>890</v>
      </c>
      <c r="J119" s="388" t="n">
        <f aca="false">+'EP13 PROYECTOS DE INVERSION'!G40</f>
        <v>0</v>
      </c>
      <c r="K119" s="388" t="n">
        <v>0</v>
      </c>
      <c r="L119" s="388" t="n">
        <v>0</v>
      </c>
      <c r="M119" s="388" t="n">
        <f aca="false">+J119</f>
        <v>0</v>
      </c>
    </row>
    <row r="120" customFormat="false" ht="13.2" hidden="false" customHeight="false" outlineLevel="0" collapsed="false">
      <c r="A120" s="0" t="n">
        <f aca="false">+'DATOS IDENTIFICATIVOS'!$C$9</f>
        <v>2021</v>
      </c>
      <c r="B120" s="0" t="n">
        <f aca="false">+'EP13 PROYECTOS DE INVERSION'!J41</f>
        <v>86203</v>
      </c>
      <c r="C120" s="0" t="str">
        <f aca="false">+CONCATENATE(MID('DATOS IDENTIFICATIVOS'!$C$10,1,2),"0000")</f>
        <v>980000</v>
      </c>
      <c r="E120" s="0" t="s">
        <v>888</v>
      </c>
      <c r="F120" s="391" t="str">
        <f aca="false">+VLOOKUP('DATOS IDENTIFICATIVOS'!$A$52,'EMPRESA- PROGRAMA'!$B$2:$C$45,2,FALSE())</f>
        <v>910I</v>
      </c>
      <c r="G120" s="387" t="str">
        <f aca="false">+"09201"</f>
        <v>09201</v>
      </c>
      <c r="I120" s="0" t="s">
        <v>890</v>
      </c>
      <c r="J120" s="388" t="n">
        <f aca="false">+'EP13 PROYECTOS DE INVERSION'!G41</f>
        <v>0</v>
      </c>
      <c r="K120" s="388" t="n">
        <v>0</v>
      </c>
      <c r="L120" s="388" t="n">
        <v>0</v>
      </c>
      <c r="M120" s="388" t="n">
        <f aca="false">+J120</f>
        <v>0</v>
      </c>
    </row>
    <row r="121" customFormat="false" ht="13.2" hidden="false" customHeight="false" outlineLevel="0" collapsed="false">
      <c r="A121" s="0" t="n">
        <f aca="false">+'DATOS IDENTIFICATIVOS'!$C$9</f>
        <v>2021</v>
      </c>
      <c r="B121" s="0" t="n">
        <f aca="false">+'EP13 PROYECTOS DE INVERSION'!J42</f>
        <v>86204</v>
      </c>
      <c r="C121" s="0" t="str">
        <f aca="false">+CONCATENATE(MID('DATOS IDENTIFICATIVOS'!$C$10,1,2),"0000")</f>
        <v>980000</v>
      </c>
      <c r="E121" s="0" t="s">
        <v>888</v>
      </c>
      <c r="F121" s="391" t="str">
        <f aca="false">+VLOOKUP('DATOS IDENTIFICATIVOS'!$A$52,'EMPRESA- PROGRAMA'!$B$2:$C$45,2,FALSE())</f>
        <v>910I</v>
      </c>
      <c r="G121" s="387" t="str">
        <f aca="false">+"09201"</f>
        <v>09201</v>
      </c>
      <c r="I121" s="0" t="s">
        <v>890</v>
      </c>
      <c r="J121" s="388" t="n">
        <f aca="false">+'EP13 PROYECTOS DE INVERSION'!G42</f>
        <v>0</v>
      </c>
      <c r="K121" s="388" t="n">
        <v>0</v>
      </c>
      <c r="L121" s="388" t="n">
        <v>0</v>
      </c>
      <c r="M121" s="388" t="n">
        <f aca="false">+J121</f>
        <v>0</v>
      </c>
    </row>
    <row r="122" customFormat="false" ht="13.2" hidden="false" customHeight="false" outlineLevel="0" collapsed="false">
      <c r="A122" s="0" t="n">
        <f aca="false">+'DATOS IDENTIFICATIVOS'!$C$9</f>
        <v>2021</v>
      </c>
      <c r="B122" s="0" t="n">
        <f aca="false">+'EP13 PROYECTOS DE INVERSION'!J43</f>
        <v>86205</v>
      </c>
      <c r="C122" s="0" t="str">
        <f aca="false">+CONCATENATE(MID('DATOS IDENTIFICATIVOS'!$C$10,1,2),"0000")</f>
        <v>980000</v>
      </c>
      <c r="E122" s="0" t="s">
        <v>888</v>
      </c>
      <c r="F122" s="391" t="str">
        <f aca="false">+VLOOKUP('DATOS IDENTIFICATIVOS'!$A$52,'EMPRESA- PROGRAMA'!$B$2:$C$45,2,FALSE())</f>
        <v>910I</v>
      </c>
      <c r="G122" s="387" t="str">
        <f aca="false">+"09201"</f>
        <v>09201</v>
      </c>
      <c r="I122" s="0" t="s">
        <v>890</v>
      </c>
      <c r="J122" s="388" t="n">
        <f aca="false">+'EP13 PROYECTOS DE INVERSION'!G43</f>
        <v>0</v>
      </c>
      <c r="K122" s="388" t="n">
        <v>0</v>
      </c>
      <c r="L122" s="388" t="n">
        <v>0</v>
      </c>
      <c r="M122" s="388" t="n">
        <f aca="false">+J122</f>
        <v>0</v>
      </c>
    </row>
    <row r="123" customFormat="false" ht="13.2" hidden="false" customHeight="false" outlineLevel="0" collapsed="false">
      <c r="A123" s="0" t="n">
        <f aca="false">+'DATOS IDENTIFICATIVOS'!$C$9</f>
        <v>2021</v>
      </c>
      <c r="B123" s="0" t="n">
        <f aca="false">+'EP13 PROYECTOS DE INVERSION'!J44</f>
        <v>86206</v>
      </c>
      <c r="C123" s="0" t="str">
        <f aca="false">+CONCATENATE(MID('DATOS IDENTIFICATIVOS'!$C$10,1,2),"0000")</f>
        <v>980000</v>
      </c>
      <c r="E123" s="0" t="s">
        <v>888</v>
      </c>
      <c r="F123" s="391" t="str">
        <f aca="false">+VLOOKUP('DATOS IDENTIFICATIVOS'!$A$52,'EMPRESA- PROGRAMA'!$B$2:$C$45,2,FALSE())</f>
        <v>910I</v>
      </c>
      <c r="G123" s="387" t="str">
        <f aca="false">+"09201"</f>
        <v>09201</v>
      </c>
      <c r="I123" s="0" t="s">
        <v>890</v>
      </c>
      <c r="J123" s="388" t="n">
        <f aca="false">+'EP13 PROYECTOS DE INVERSION'!G44</f>
        <v>0</v>
      </c>
      <c r="K123" s="388" t="n">
        <v>0</v>
      </c>
      <c r="L123" s="388" t="n">
        <v>0</v>
      </c>
      <c r="M123" s="388" t="n">
        <f aca="false">+J123</f>
        <v>0</v>
      </c>
    </row>
    <row r="124" customFormat="false" ht="13.2" hidden="false" customHeight="false" outlineLevel="0" collapsed="false">
      <c r="A124" s="0" t="n">
        <f aca="false">+'DATOS IDENTIFICATIVOS'!$C$9</f>
        <v>2021</v>
      </c>
      <c r="B124" s="0" t="n">
        <f aca="false">+'EP13 PROYECTOS DE INVERSION'!J45</f>
        <v>86207</v>
      </c>
      <c r="C124" s="0" t="str">
        <f aca="false">+CONCATENATE(MID('DATOS IDENTIFICATIVOS'!$C$10,1,2),"0000")</f>
        <v>980000</v>
      </c>
      <c r="E124" s="0" t="s">
        <v>888</v>
      </c>
      <c r="F124" s="391" t="str">
        <f aca="false">+VLOOKUP('DATOS IDENTIFICATIVOS'!$A$52,'EMPRESA- PROGRAMA'!$B$2:$C$45,2,FALSE())</f>
        <v>910I</v>
      </c>
      <c r="G124" s="387" t="str">
        <f aca="false">+"09201"</f>
        <v>09201</v>
      </c>
      <c r="I124" s="0" t="s">
        <v>890</v>
      </c>
      <c r="J124" s="388" t="n">
        <f aca="false">+'EP13 PROYECTOS DE INVERSION'!G45</f>
        <v>0</v>
      </c>
      <c r="K124" s="388" t="n">
        <v>0</v>
      </c>
      <c r="L124" s="388" t="n">
        <v>0</v>
      </c>
      <c r="M124" s="388" t="n">
        <f aca="false">+J124</f>
        <v>0</v>
      </c>
    </row>
    <row r="125" customFormat="false" ht="13.2" hidden="false" customHeight="false" outlineLevel="0" collapsed="false">
      <c r="A125" s="0" t="n">
        <f aca="false">+'DATOS IDENTIFICATIVOS'!$C$9</f>
        <v>2021</v>
      </c>
      <c r="B125" s="0" t="n">
        <f aca="false">+'EP13 PROYECTOS DE INVERSION'!J46</f>
        <v>86208</v>
      </c>
      <c r="C125" s="0" t="str">
        <f aca="false">+CONCATENATE(MID('DATOS IDENTIFICATIVOS'!$C$10,1,2),"0000")</f>
        <v>980000</v>
      </c>
      <c r="E125" s="0" t="s">
        <v>888</v>
      </c>
      <c r="F125" s="391" t="str">
        <f aca="false">+VLOOKUP('DATOS IDENTIFICATIVOS'!$A$52,'EMPRESA- PROGRAMA'!$B$2:$C$45,2,FALSE())</f>
        <v>910I</v>
      </c>
      <c r="G125" s="387" t="str">
        <f aca="false">+"09201"</f>
        <v>09201</v>
      </c>
      <c r="I125" s="0" t="s">
        <v>890</v>
      </c>
      <c r="J125" s="388" t="n">
        <f aca="false">+'EP13 PROYECTOS DE INVERSION'!G46</f>
        <v>0</v>
      </c>
      <c r="K125" s="388" t="n">
        <v>0</v>
      </c>
      <c r="L125" s="388" t="n">
        <v>0</v>
      </c>
      <c r="M125" s="388" t="n">
        <f aca="false">+J125</f>
        <v>0</v>
      </c>
    </row>
    <row r="126" customFormat="false" ht="13.2" hidden="false" customHeight="false" outlineLevel="0" collapsed="false">
      <c r="A126" s="0" t="n">
        <f aca="false">+'DATOS IDENTIFICATIVOS'!$C$9</f>
        <v>2021</v>
      </c>
      <c r="B126" s="0" t="n">
        <f aca="false">+'EP13 PROYECTOS DE INVERSION'!J47</f>
        <v>86209</v>
      </c>
      <c r="C126" s="0" t="str">
        <f aca="false">+CONCATENATE(MID('DATOS IDENTIFICATIVOS'!$C$10,1,2),"0000")</f>
        <v>980000</v>
      </c>
      <c r="E126" s="0" t="s">
        <v>888</v>
      </c>
      <c r="F126" s="391" t="str">
        <f aca="false">+VLOOKUP('DATOS IDENTIFICATIVOS'!$A$52,'EMPRESA- PROGRAMA'!$B$2:$C$45,2,FALSE())</f>
        <v>910I</v>
      </c>
      <c r="G126" s="387" t="str">
        <f aca="false">+"09201"</f>
        <v>09201</v>
      </c>
      <c r="I126" s="0" t="s">
        <v>890</v>
      </c>
      <c r="J126" s="388" t="n">
        <f aca="false">+'EP13 PROYECTOS DE INVERSION'!G47</f>
        <v>0</v>
      </c>
      <c r="K126" s="388" t="n">
        <v>0</v>
      </c>
      <c r="L126" s="388" t="n">
        <v>0</v>
      </c>
      <c r="M126" s="388" t="n">
        <f aca="false">+J126</f>
        <v>0</v>
      </c>
    </row>
    <row r="127" customFormat="false" ht="13.2" hidden="false" customHeight="false" outlineLevel="0" collapsed="false">
      <c r="A127" s="0" t="n">
        <f aca="false">+'DATOS IDENTIFICATIVOS'!$C$9</f>
        <v>2021</v>
      </c>
      <c r="B127" s="0" t="n">
        <f aca="false">+'EP13 PROYECTOS DE INVERSION'!J48</f>
        <v>86210</v>
      </c>
      <c r="C127" s="0" t="str">
        <f aca="false">+CONCATENATE(MID('DATOS IDENTIFICATIVOS'!$C$10,1,2),"0000")</f>
        <v>980000</v>
      </c>
      <c r="E127" s="0" t="s">
        <v>888</v>
      </c>
      <c r="F127" s="391" t="str">
        <f aca="false">+VLOOKUP('DATOS IDENTIFICATIVOS'!$A$52,'EMPRESA- PROGRAMA'!$B$2:$C$45,2,FALSE())</f>
        <v>910I</v>
      </c>
      <c r="G127" s="387" t="str">
        <f aca="false">+"09201"</f>
        <v>09201</v>
      </c>
      <c r="I127" s="0" t="s">
        <v>890</v>
      </c>
      <c r="J127" s="388" t="n">
        <f aca="false">+'EP13 PROYECTOS DE INVERSION'!G48</f>
        <v>0</v>
      </c>
      <c r="K127" s="388" t="n">
        <v>0</v>
      </c>
      <c r="L127" s="388" t="n">
        <v>0</v>
      </c>
      <c r="M127" s="388" t="n">
        <f aca="false">+J127</f>
        <v>0</v>
      </c>
    </row>
    <row r="128" customFormat="false" ht="13.2" hidden="false" customHeight="false" outlineLevel="0" collapsed="false">
      <c r="A128" s="0" t="n">
        <f aca="false">+'DATOS IDENTIFICATIVOS'!$C$9</f>
        <v>2021</v>
      </c>
      <c r="B128" s="0" t="n">
        <f aca="false">+'EP13 PROYECTOS DE INVERSION'!J18</f>
        <v>86180</v>
      </c>
      <c r="C128" s="0" t="str">
        <f aca="false">+CONCATENATE(MID('DATOS IDENTIFICATIVOS'!$C$10,1,2),"0000")</f>
        <v>980000</v>
      </c>
      <c r="E128" s="0" t="s">
        <v>888</v>
      </c>
      <c r="F128" s="391" t="str">
        <f aca="false">+VLOOKUP('DATOS IDENTIFICATIVOS'!$A$52,'EMPRESA- PROGRAMA'!$B$2:$C$45,2,FALSE())</f>
        <v>910I</v>
      </c>
      <c r="G128" s="387" t="str">
        <f aca="false">+"09202"</f>
        <v>09202</v>
      </c>
      <c r="I128" s="0" t="s">
        <v>890</v>
      </c>
      <c r="J128" s="388" t="n">
        <f aca="false">+'EP13 PROYECTOS DE INVERSION'!H18</f>
        <v>0</v>
      </c>
      <c r="K128" s="388" t="n">
        <v>0</v>
      </c>
      <c r="L128" s="388" t="n">
        <v>0</v>
      </c>
      <c r="M128" s="388" t="n">
        <f aca="false">+J128</f>
        <v>0</v>
      </c>
    </row>
    <row r="129" customFormat="false" ht="13.2" hidden="false" customHeight="false" outlineLevel="0" collapsed="false">
      <c r="A129" s="0" t="n">
        <f aca="false">+'DATOS IDENTIFICATIVOS'!$C$9</f>
        <v>2021</v>
      </c>
      <c r="B129" s="0" t="n">
        <f aca="false">+'EP13 PROYECTOS DE INVERSION'!J19</f>
        <v>86181</v>
      </c>
      <c r="C129" s="0" t="str">
        <f aca="false">+CONCATENATE(MID('DATOS IDENTIFICATIVOS'!$C$10,1,2),"0000")</f>
        <v>980000</v>
      </c>
      <c r="E129" s="0" t="s">
        <v>888</v>
      </c>
      <c r="F129" s="391" t="str">
        <f aca="false">+VLOOKUP('DATOS IDENTIFICATIVOS'!$A$52,'EMPRESA- PROGRAMA'!$B$2:$C$45,2,FALSE())</f>
        <v>910I</v>
      </c>
      <c r="G129" s="387" t="str">
        <f aca="false">+"09202"</f>
        <v>09202</v>
      </c>
      <c r="I129" s="0" t="s">
        <v>890</v>
      </c>
      <c r="J129" s="388" t="n">
        <f aca="false">+'EP13 PROYECTOS DE INVERSION'!H19</f>
        <v>0</v>
      </c>
      <c r="K129" s="388" t="n">
        <v>0</v>
      </c>
      <c r="L129" s="388" t="n">
        <v>0</v>
      </c>
      <c r="M129" s="388" t="n">
        <f aca="false">+J129</f>
        <v>0</v>
      </c>
    </row>
    <row r="130" customFormat="false" ht="13.2" hidden="false" customHeight="false" outlineLevel="0" collapsed="false">
      <c r="A130" s="0" t="n">
        <f aca="false">+'DATOS IDENTIFICATIVOS'!$C$9</f>
        <v>2021</v>
      </c>
      <c r="B130" s="0" t="n">
        <f aca="false">+'EP13 PROYECTOS DE INVERSION'!J20</f>
        <v>86182</v>
      </c>
      <c r="C130" s="0" t="str">
        <f aca="false">+CONCATENATE(MID('DATOS IDENTIFICATIVOS'!$C$10,1,2),"0000")</f>
        <v>980000</v>
      </c>
      <c r="E130" s="0" t="s">
        <v>888</v>
      </c>
      <c r="F130" s="391" t="str">
        <f aca="false">+VLOOKUP('DATOS IDENTIFICATIVOS'!$A$52,'EMPRESA- PROGRAMA'!$B$2:$C$45,2,FALSE())</f>
        <v>910I</v>
      </c>
      <c r="G130" s="387" t="str">
        <f aca="false">+"09202"</f>
        <v>09202</v>
      </c>
      <c r="I130" s="0" t="s">
        <v>890</v>
      </c>
      <c r="J130" s="388" t="n">
        <f aca="false">+'EP13 PROYECTOS DE INVERSION'!H20</f>
        <v>0</v>
      </c>
      <c r="K130" s="388" t="n">
        <v>0</v>
      </c>
      <c r="L130" s="388" t="n">
        <v>0</v>
      </c>
      <c r="M130" s="388" t="n">
        <f aca="false">+J130</f>
        <v>0</v>
      </c>
    </row>
    <row r="131" customFormat="false" ht="13.2" hidden="false" customHeight="false" outlineLevel="0" collapsed="false">
      <c r="A131" s="0" t="n">
        <f aca="false">+'DATOS IDENTIFICATIVOS'!$C$9</f>
        <v>2021</v>
      </c>
      <c r="B131" s="0" t="n">
        <f aca="false">+'EP13 PROYECTOS DE INVERSION'!J21</f>
        <v>86183</v>
      </c>
      <c r="C131" s="0" t="str">
        <f aca="false">+CONCATENATE(MID('DATOS IDENTIFICATIVOS'!$C$10,1,2),"0000")</f>
        <v>980000</v>
      </c>
      <c r="E131" s="0" t="s">
        <v>888</v>
      </c>
      <c r="F131" s="391" t="str">
        <f aca="false">+VLOOKUP('DATOS IDENTIFICATIVOS'!$A$52,'EMPRESA- PROGRAMA'!$B$2:$C$45,2,FALSE())</f>
        <v>910I</v>
      </c>
      <c r="G131" s="387" t="str">
        <f aca="false">+"09202"</f>
        <v>09202</v>
      </c>
      <c r="I131" s="0" t="s">
        <v>890</v>
      </c>
      <c r="J131" s="388" t="n">
        <f aca="false">+'EP13 PROYECTOS DE INVERSION'!H21</f>
        <v>0</v>
      </c>
      <c r="K131" s="388" t="n">
        <v>0</v>
      </c>
      <c r="L131" s="388" t="n">
        <v>0</v>
      </c>
      <c r="M131" s="388" t="n">
        <f aca="false">+J131</f>
        <v>0</v>
      </c>
    </row>
    <row r="132" customFormat="false" ht="13.2" hidden="false" customHeight="false" outlineLevel="0" collapsed="false">
      <c r="A132" s="0" t="n">
        <f aca="false">+'DATOS IDENTIFICATIVOS'!$C$9</f>
        <v>2021</v>
      </c>
      <c r="B132" s="0" t="n">
        <f aca="false">+'EP13 PROYECTOS DE INVERSION'!J22</f>
        <v>86184</v>
      </c>
      <c r="C132" s="0" t="str">
        <f aca="false">+CONCATENATE(MID('DATOS IDENTIFICATIVOS'!$C$10,1,2),"0000")</f>
        <v>980000</v>
      </c>
      <c r="E132" s="0" t="s">
        <v>888</v>
      </c>
      <c r="F132" s="391" t="str">
        <f aca="false">+VLOOKUP('DATOS IDENTIFICATIVOS'!$A$52,'EMPRESA- PROGRAMA'!$B$2:$C$45,2,FALSE())</f>
        <v>910I</v>
      </c>
      <c r="G132" s="387" t="str">
        <f aca="false">+"09202"</f>
        <v>09202</v>
      </c>
      <c r="I132" s="0" t="s">
        <v>890</v>
      </c>
      <c r="J132" s="388" t="n">
        <f aca="false">+'EP13 PROYECTOS DE INVERSION'!H22</f>
        <v>0</v>
      </c>
      <c r="K132" s="388" t="n">
        <v>0</v>
      </c>
      <c r="L132" s="388" t="n">
        <v>0</v>
      </c>
      <c r="M132" s="388" t="n">
        <f aca="false">+J132</f>
        <v>0</v>
      </c>
    </row>
    <row r="133" customFormat="false" ht="13.2" hidden="false" customHeight="false" outlineLevel="0" collapsed="false">
      <c r="A133" s="0" t="n">
        <f aca="false">+'DATOS IDENTIFICATIVOS'!$C$9</f>
        <v>2021</v>
      </c>
      <c r="B133" s="0" t="n">
        <f aca="false">+'EP13 PROYECTOS DE INVERSION'!J23</f>
        <v>86185</v>
      </c>
      <c r="C133" s="0" t="str">
        <f aca="false">+CONCATENATE(MID('DATOS IDENTIFICATIVOS'!$C$10,1,2),"0000")</f>
        <v>980000</v>
      </c>
      <c r="E133" s="0" t="s">
        <v>888</v>
      </c>
      <c r="F133" s="391" t="str">
        <f aca="false">+VLOOKUP('DATOS IDENTIFICATIVOS'!$A$52,'EMPRESA- PROGRAMA'!$B$2:$C$45,2,FALSE())</f>
        <v>910I</v>
      </c>
      <c r="G133" s="387" t="str">
        <f aca="false">+"09202"</f>
        <v>09202</v>
      </c>
      <c r="I133" s="0" t="s">
        <v>890</v>
      </c>
      <c r="J133" s="388" t="n">
        <f aca="false">+'EP13 PROYECTOS DE INVERSION'!H23</f>
        <v>0</v>
      </c>
      <c r="K133" s="388" t="n">
        <v>0</v>
      </c>
      <c r="L133" s="388" t="n">
        <v>0</v>
      </c>
      <c r="M133" s="388" t="n">
        <f aca="false">+J133</f>
        <v>0</v>
      </c>
    </row>
    <row r="134" customFormat="false" ht="13.2" hidden="false" customHeight="false" outlineLevel="0" collapsed="false">
      <c r="A134" s="0" t="n">
        <f aca="false">+'DATOS IDENTIFICATIVOS'!$C$9</f>
        <v>2021</v>
      </c>
      <c r="B134" s="0" t="n">
        <f aca="false">+'EP13 PROYECTOS DE INVERSION'!J24</f>
        <v>86186</v>
      </c>
      <c r="C134" s="0" t="str">
        <f aca="false">+CONCATENATE(MID('DATOS IDENTIFICATIVOS'!$C$10,1,2),"0000")</f>
        <v>980000</v>
      </c>
      <c r="E134" s="0" t="s">
        <v>888</v>
      </c>
      <c r="F134" s="391" t="str">
        <f aca="false">+VLOOKUP('DATOS IDENTIFICATIVOS'!$A$52,'EMPRESA- PROGRAMA'!$B$2:$C$45,2,FALSE())</f>
        <v>910I</v>
      </c>
      <c r="G134" s="387" t="str">
        <f aca="false">+"09202"</f>
        <v>09202</v>
      </c>
      <c r="I134" s="0" t="s">
        <v>890</v>
      </c>
      <c r="J134" s="388" t="n">
        <f aca="false">+'EP13 PROYECTOS DE INVERSION'!H24</f>
        <v>0</v>
      </c>
      <c r="K134" s="388" t="n">
        <v>0</v>
      </c>
      <c r="L134" s="388" t="n">
        <v>0</v>
      </c>
      <c r="M134" s="388" t="n">
        <f aca="false">+J134</f>
        <v>0</v>
      </c>
    </row>
    <row r="135" customFormat="false" ht="13.2" hidden="false" customHeight="false" outlineLevel="0" collapsed="false">
      <c r="A135" s="0" t="n">
        <f aca="false">+'DATOS IDENTIFICATIVOS'!$C$9</f>
        <v>2021</v>
      </c>
      <c r="B135" s="0" t="n">
        <f aca="false">+'EP13 PROYECTOS DE INVERSION'!J25</f>
        <v>86187</v>
      </c>
      <c r="C135" s="0" t="str">
        <f aca="false">+CONCATENATE(MID('DATOS IDENTIFICATIVOS'!$C$10,1,2),"0000")</f>
        <v>980000</v>
      </c>
      <c r="E135" s="0" t="s">
        <v>888</v>
      </c>
      <c r="F135" s="391" t="str">
        <f aca="false">+VLOOKUP('DATOS IDENTIFICATIVOS'!$A$52,'EMPRESA- PROGRAMA'!$B$2:$C$45,2,FALSE())</f>
        <v>910I</v>
      </c>
      <c r="G135" s="387" t="str">
        <f aca="false">+"09202"</f>
        <v>09202</v>
      </c>
      <c r="I135" s="0" t="s">
        <v>890</v>
      </c>
      <c r="J135" s="388" t="n">
        <f aca="false">+'EP13 PROYECTOS DE INVERSION'!H25</f>
        <v>0</v>
      </c>
      <c r="K135" s="388" t="n">
        <v>0</v>
      </c>
      <c r="L135" s="388" t="n">
        <v>0</v>
      </c>
      <c r="M135" s="388" t="n">
        <f aca="false">+J135</f>
        <v>0</v>
      </c>
    </row>
    <row r="136" customFormat="false" ht="13.2" hidden="false" customHeight="false" outlineLevel="0" collapsed="false">
      <c r="A136" s="0" t="n">
        <f aca="false">+'DATOS IDENTIFICATIVOS'!$C$9</f>
        <v>2021</v>
      </c>
      <c r="B136" s="0" t="n">
        <f aca="false">+'EP13 PROYECTOS DE INVERSION'!J26</f>
        <v>86188</v>
      </c>
      <c r="C136" s="0" t="str">
        <f aca="false">+CONCATENATE(MID('DATOS IDENTIFICATIVOS'!$C$10,1,2),"0000")</f>
        <v>980000</v>
      </c>
      <c r="E136" s="0" t="s">
        <v>888</v>
      </c>
      <c r="F136" s="391" t="str">
        <f aca="false">+VLOOKUP('DATOS IDENTIFICATIVOS'!$A$52,'EMPRESA- PROGRAMA'!$B$2:$C$45,2,FALSE())</f>
        <v>910I</v>
      </c>
      <c r="G136" s="387" t="str">
        <f aca="false">+"09202"</f>
        <v>09202</v>
      </c>
      <c r="I136" s="0" t="s">
        <v>890</v>
      </c>
      <c r="J136" s="388" t="n">
        <f aca="false">+'EP13 PROYECTOS DE INVERSION'!H26</f>
        <v>0</v>
      </c>
      <c r="K136" s="388" t="n">
        <v>0</v>
      </c>
      <c r="L136" s="388" t="n">
        <v>0</v>
      </c>
      <c r="M136" s="388" t="n">
        <f aca="false">+J136</f>
        <v>0</v>
      </c>
    </row>
    <row r="137" customFormat="false" ht="13.2" hidden="false" customHeight="false" outlineLevel="0" collapsed="false">
      <c r="A137" s="0" t="n">
        <f aca="false">+'DATOS IDENTIFICATIVOS'!$C$9</f>
        <v>2021</v>
      </c>
      <c r="B137" s="0" t="n">
        <f aca="false">+'EP13 PROYECTOS DE INVERSION'!J27</f>
        <v>86189</v>
      </c>
      <c r="C137" s="0" t="str">
        <f aca="false">+CONCATENATE(MID('DATOS IDENTIFICATIVOS'!$C$10,1,2),"0000")</f>
        <v>980000</v>
      </c>
      <c r="E137" s="0" t="s">
        <v>888</v>
      </c>
      <c r="F137" s="391" t="str">
        <f aca="false">+VLOOKUP('DATOS IDENTIFICATIVOS'!$A$52,'EMPRESA- PROGRAMA'!$B$2:$C$45,2,FALSE())</f>
        <v>910I</v>
      </c>
      <c r="G137" s="387" t="str">
        <f aca="false">+"09202"</f>
        <v>09202</v>
      </c>
      <c r="I137" s="0" t="s">
        <v>890</v>
      </c>
      <c r="J137" s="388" t="n">
        <f aca="false">+'EP13 PROYECTOS DE INVERSION'!H27</f>
        <v>0</v>
      </c>
      <c r="K137" s="388" t="n">
        <v>0</v>
      </c>
      <c r="L137" s="388" t="n">
        <v>0</v>
      </c>
      <c r="M137" s="388" t="n">
        <f aca="false">+J137</f>
        <v>0</v>
      </c>
    </row>
    <row r="138" customFormat="false" ht="13.2" hidden="false" customHeight="false" outlineLevel="0" collapsed="false">
      <c r="A138" s="0" t="n">
        <f aca="false">+'DATOS IDENTIFICATIVOS'!$C$9</f>
        <v>2021</v>
      </c>
      <c r="B138" s="0" t="n">
        <f aca="false">+'EP13 PROYECTOS DE INVERSION'!J28</f>
        <v>86190</v>
      </c>
      <c r="C138" s="0" t="str">
        <f aca="false">+CONCATENATE(MID('DATOS IDENTIFICATIVOS'!$C$10,1,2),"0000")</f>
        <v>980000</v>
      </c>
      <c r="E138" s="0" t="s">
        <v>888</v>
      </c>
      <c r="F138" s="391" t="str">
        <f aca="false">+VLOOKUP('DATOS IDENTIFICATIVOS'!$A$52,'EMPRESA- PROGRAMA'!$B$2:$C$45,2,FALSE())</f>
        <v>910I</v>
      </c>
      <c r="G138" s="387" t="str">
        <f aca="false">+"09202"</f>
        <v>09202</v>
      </c>
      <c r="I138" s="0" t="s">
        <v>890</v>
      </c>
      <c r="J138" s="388" t="n">
        <f aca="false">+'EP13 PROYECTOS DE INVERSION'!H28</f>
        <v>0</v>
      </c>
      <c r="K138" s="388" t="n">
        <v>0</v>
      </c>
      <c r="L138" s="388" t="n">
        <v>0</v>
      </c>
      <c r="M138" s="388" t="n">
        <f aca="false">+J138</f>
        <v>0</v>
      </c>
    </row>
    <row r="139" customFormat="false" ht="13.2" hidden="false" customHeight="false" outlineLevel="0" collapsed="false">
      <c r="A139" s="0" t="n">
        <f aca="false">+'DATOS IDENTIFICATIVOS'!$C$9</f>
        <v>2021</v>
      </c>
      <c r="B139" s="0" t="n">
        <f aca="false">+'EP13 PROYECTOS DE INVERSION'!J29</f>
        <v>86191</v>
      </c>
      <c r="C139" s="0" t="str">
        <f aca="false">+CONCATENATE(MID('DATOS IDENTIFICATIVOS'!$C$10,1,2),"0000")</f>
        <v>980000</v>
      </c>
      <c r="E139" s="0" t="s">
        <v>888</v>
      </c>
      <c r="F139" s="391" t="str">
        <f aca="false">+VLOOKUP('DATOS IDENTIFICATIVOS'!$A$52,'EMPRESA- PROGRAMA'!$B$2:$C$45,2,FALSE())</f>
        <v>910I</v>
      </c>
      <c r="G139" s="387" t="str">
        <f aca="false">+"09202"</f>
        <v>09202</v>
      </c>
      <c r="I139" s="0" t="s">
        <v>890</v>
      </c>
      <c r="J139" s="388" t="n">
        <f aca="false">+'EP13 PROYECTOS DE INVERSION'!H29</f>
        <v>0</v>
      </c>
      <c r="K139" s="388" t="n">
        <v>0</v>
      </c>
      <c r="L139" s="388" t="n">
        <v>0</v>
      </c>
      <c r="M139" s="388" t="n">
        <f aca="false">+J139</f>
        <v>0</v>
      </c>
    </row>
    <row r="140" customFormat="false" ht="13.2" hidden="false" customHeight="false" outlineLevel="0" collapsed="false">
      <c r="A140" s="0" t="n">
        <f aca="false">+'DATOS IDENTIFICATIVOS'!$C$9</f>
        <v>2021</v>
      </c>
      <c r="B140" s="0" t="n">
        <f aca="false">+'EP13 PROYECTOS DE INVERSION'!J30</f>
        <v>86192</v>
      </c>
      <c r="C140" s="0" t="str">
        <f aca="false">+CONCATENATE(MID('DATOS IDENTIFICATIVOS'!$C$10,1,2),"0000")</f>
        <v>980000</v>
      </c>
      <c r="E140" s="0" t="s">
        <v>888</v>
      </c>
      <c r="F140" s="391" t="str">
        <f aca="false">+VLOOKUP('DATOS IDENTIFICATIVOS'!$A$52,'EMPRESA- PROGRAMA'!$B$2:$C$45,2,FALSE())</f>
        <v>910I</v>
      </c>
      <c r="G140" s="387" t="str">
        <f aca="false">+"09202"</f>
        <v>09202</v>
      </c>
      <c r="I140" s="0" t="s">
        <v>890</v>
      </c>
      <c r="J140" s="388" t="n">
        <f aca="false">+'EP13 PROYECTOS DE INVERSION'!H30</f>
        <v>0</v>
      </c>
      <c r="K140" s="388" t="n">
        <v>0</v>
      </c>
      <c r="L140" s="388" t="n">
        <v>0</v>
      </c>
      <c r="M140" s="388" t="n">
        <f aca="false">+J140</f>
        <v>0</v>
      </c>
    </row>
    <row r="141" customFormat="false" ht="13.2" hidden="false" customHeight="false" outlineLevel="0" collapsed="false">
      <c r="A141" s="0" t="n">
        <f aca="false">+'DATOS IDENTIFICATIVOS'!$C$9</f>
        <v>2021</v>
      </c>
      <c r="B141" s="0" t="n">
        <f aca="false">+'EP13 PROYECTOS DE INVERSION'!J31</f>
        <v>86193</v>
      </c>
      <c r="C141" s="0" t="str">
        <f aca="false">+CONCATENATE(MID('DATOS IDENTIFICATIVOS'!$C$10,1,2),"0000")</f>
        <v>980000</v>
      </c>
      <c r="E141" s="0" t="s">
        <v>888</v>
      </c>
      <c r="F141" s="391" t="str">
        <f aca="false">+VLOOKUP('DATOS IDENTIFICATIVOS'!$A$52,'EMPRESA- PROGRAMA'!$B$2:$C$45,2,FALSE())</f>
        <v>910I</v>
      </c>
      <c r="G141" s="387" t="str">
        <f aca="false">+"09202"</f>
        <v>09202</v>
      </c>
      <c r="I141" s="0" t="s">
        <v>890</v>
      </c>
      <c r="J141" s="388" t="n">
        <f aca="false">+'EP13 PROYECTOS DE INVERSION'!H31</f>
        <v>0</v>
      </c>
      <c r="K141" s="388" t="n">
        <v>0</v>
      </c>
      <c r="L141" s="388" t="n">
        <v>0</v>
      </c>
      <c r="M141" s="388" t="n">
        <f aca="false">+J141</f>
        <v>0</v>
      </c>
    </row>
    <row r="142" customFormat="false" ht="13.2" hidden="false" customHeight="false" outlineLevel="0" collapsed="false">
      <c r="A142" s="0" t="n">
        <f aca="false">+'DATOS IDENTIFICATIVOS'!$C$9</f>
        <v>2021</v>
      </c>
      <c r="B142" s="0" t="n">
        <f aca="false">+'EP13 PROYECTOS DE INVERSION'!J32</f>
        <v>86194</v>
      </c>
      <c r="C142" s="0" t="str">
        <f aca="false">+CONCATENATE(MID('DATOS IDENTIFICATIVOS'!$C$10,1,2),"0000")</f>
        <v>980000</v>
      </c>
      <c r="E142" s="0" t="s">
        <v>888</v>
      </c>
      <c r="F142" s="391" t="str">
        <f aca="false">+VLOOKUP('DATOS IDENTIFICATIVOS'!$A$52,'EMPRESA- PROGRAMA'!$B$2:$C$45,2,FALSE())</f>
        <v>910I</v>
      </c>
      <c r="G142" s="387" t="str">
        <f aca="false">+"09202"</f>
        <v>09202</v>
      </c>
      <c r="I142" s="0" t="s">
        <v>890</v>
      </c>
      <c r="J142" s="388" t="n">
        <f aca="false">+'EP13 PROYECTOS DE INVERSION'!H32</f>
        <v>0</v>
      </c>
      <c r="K142" s="388" t="n">
        <v>0</v>
      </c>
      <c r="L142" s="388" t="n">
        <v>0</v>
      </c>
      <c r="M142" s="388" t="n">
        <f aca="false">+J142</f>
        <v>0</v>
      </c>
    </row>
    <row r="143" customFormat="false" ht="13.2" hidden="false" customHeight="false" outlineLevel="0" collapsed="false">
      <c r="A143" s="0" t="n">
        <f aca="false">+'DATOS IDENTIFICATIVOS'!$C$9</f>
        <v>2021</v>
      </c>
      <c r="B143" s="0" t="n">
        <f aca="false">+'EP13 PROYECTOS DE INVERSION'!J33</f>
        <v>86195</v>
      </c>
      <c r="C143" s="0" t="str">
        <f aca="false">+CONCATENATE(MID('DATOS IDENTIFICATIVOS'!$C$10,1,2),"0000")</f>
        <v>980000</v>
      </c>
      <c r="E143" s="0" t="s">
        <v>888</v>
      </c>
      <c r="F143" s="391" t="str">
        <f aca="false">+VLOOKUP('DATOS IDENTIFICATIVOS'!$A$52,'EMPRESA- PROGRAMA'!$B$2:$C$45,2,FALSE())</f>
        <v>910I</v>
      </c>
      <c r="G143" s="387" t="str">
        <f aca="false">+"09202"</f>
        <v>09202</v>
      </c>
      <c r="I143" s="0" t="s">
        <v>890</v>
      </c>
      <c r="J143" s="388" t="n">
        <f aca="false">+'EP13 PROYECTOS DE INVERSION'!H33</f>
        <v>0</v>
      </c>
      <c r="K143" s="388" t="n">
        <v>0</v>
      </c>
      <c r="L143" s="388" t="n">
        <v>0</v>
      </c>
      <c r="M143" s="388" t="n">
        <f aca="false">+J143</f>
        <v>0</v>
      </c>
    </row>
    <row r="144" customFormat="false" ht="13.2" hidden="false" customHeight="false" outlineLevel="0" collapsed="false">
      <c r="A144" s="0" t="n">
        <f aca="false">+'DATOS IDENTIFICATIVOS'!$C$9</f>
        <v>2021</v>
      </c>
      <c r="B144" s="0" t="n">
        <f aca="false">+'EP13 PROYECTOS DE INVERSION'!J34</f>
        <v>86196</v>
      </c>
      <c r="C144" s="0" t="str">
        <f aca="false">+CONCATENATE(MID('DATOS IDENTIFICATIVOS'!$C$10,1,2),"0000")</f>
        <v>980000</v>
      </c>
      <c r="E144" s="0" t="s">
        <v>888</v>
      </c>
      <c r="F144" s="391" t="str">
        <f aca="false">+VLOOKUP('DATOS IDENTIFICATIVOS'!$A$52,'EMPRESA- PROGRAMA'!$B$2:$C$45,2,FALSE())</f>
        <v>910I</v>
      </c>
      <c r="G144" s="387" t="str">
        <f aca="false">+"09202"</f>
        <v>09202</v>
      </c>
      <c r="I144" s="0" t="s">
        <v>890</v>
      </c>
      <c r="J144" s="388" t="n">
        <f aca="false">+'EP13 PROYECTOS DE INVERSION'!H34</f>
        <v>0</v>
      </c>
      <c r="K144" s="388" t="n">
        <v>0</v>
      </c>
      <c r="L144" s="388" t="n">
        <v>0</v>
      </c>
      <c r="M144" s="388" t="n">
        <f aca="false">+J144</f>
        <v>0</v>
      </c>
    </row>
    <row r="145" customFormat="false" ht="13.2" hidden="false" customHeight="false" outlineLevel="0" collapsed="false">
      <c r="A145" s="0" t="n">
        <f aca="false">+'DATOS IDENTIFICATIVOS'!$C$9</f>
        <v>2021</v>
      </c>
      <c r="B145" s="0" t="n">
        <f aca="false">+'EP13 PROYECTOS DE INVERSION'!J35</f>
        <v>86197</v>
      </c>
      <c r="C145" s="0" t="str">
        <f aca="false">+CONCATENATE(MID('DATOS IDENTIFICATIVOS'!$C$10,1,2),"0000")</f>
        <v>980000</v>
      </c>
      <c r="E145" s="0" t="s">
        <v>888</v>
      </c>
      <c r="F145" s="391" t="str">
        <f aca="false">+VLOOKUP('DATOS IDENTIFICATIVOS'!$A$52,'EMPRESA- PROGRAMA'!$B$2:$C$45,2,FALSE())</f>
        <v>910I</v>
      </c>
      <c r="G145" s="387" t="str">
        <f aca="false">+"09202"</f>
        <v>09202</v>
      </c>
      <c r="I145" s="0" t="s">
        <v>890</v>
      </c>
      <c r="J145" s="388" t="n">
        <f aca="false">+'EP13 PROYECTOS DE INVERSION'!H35</f>
        <v>0</v>
      </c>
      <c r="K145" s="388" t="n">
        <v>0</v>
      </c>
      <c r="L145" s="388" t="n">
        <v>0</v>
      </c>
      <c r="M145" s="388" t="n">
        <f aca="false">+J145</f>
        <v>0</v>
      </c>
    </row>
    <row r="146" customFormat="false" ht="13.2" hidden="false" customHeight="false" outlineLevel="0" collapsed="false">
      <c r="A146" s="0" t="n">
        <f aca="false">+'DATOS IDENTIFICATIVOS'!$C$9</f>
        <v>2021</v>
      </c>
      <c r="B146" s="0" t="n">
        <f aca="false">+'EP13 PROYECTOS DE INVERSION'!J36</f>
        <v>86198</v>
      </c>
      <c r="C146" s="0" t="str">
        <f aca="false">+CONCATENATE(MID('DATOS IDENTIFICATIVOS'!$C$10,1,2),"0000")</f>
        <v>980000</v>
      </c>
      <c r="E146" s="0" t="s">
        <v>888</v>
      </c>
      <c r="F146" s="391" t="str">
        <f aca="false">+VLOOKUP('DATOS IDENTIFICATIVOS'!$A$52,'EMPRESA- PROGRAMA'!$B$2:$C$45,2,FALSE())</f>
        <v>910I</v>
      </c>
      <c r="G146" s="387" t="str">
        <f aca="false">+"09202"</f>
        <v>09202</v>
      </c>
      <c r="I146" s="0" t="s">
        <v>890</v>
      </c>
      <c r="J146" s="388" t="n">
        <f aca="false">+'EP13 PROYECTOS DE INVERSION'!H36</f>
        <v>0</v>
      </c>
      <c r="K146" s="388" t="n">
        <v>0</v>
      </c>
      <c r="L146" s="388" t="n">
        <v>0</v>
      </c>
      <c r="M146" s="388" t="n">
        <f aca="false">+J146</f>
        <v>0</v>
      </c>
    </row>
    <row r="147" customFormat="false" ht="13.2" hidden="false" customHeight="false" outlineLevel="0" collapsed="false">
      <c r="A147" s="0" t="n">
        <f aca="false">+'DATOS IDENTIFICATIVOS'!$C$9</f>
        <v>2021</v>
      </c>
      <c r="B147" s="0" t="n">
        <f aca="false">+'EP13 PROYECTOS DE INVERSION'!J37</f>
        <v>86199</v>
      </c>
      <c r="C147" s="0" t="str">
        <f aca="false">+CONCATENATE(MID('DATOS IDENTIFICATIVOS'!$C$10,1,2),"0000")</f>
        <v>980000</v>
      </c>
      <c r="E147" s="0" t="s">
        <v>888</v>
      </c>
      <c r="F147" s="391" t="str">
        <f aca="false">+VLOOKUP('DATOS IDENTIFICATIVOS'!$A$52,'EMPRESA- PROGRAMA'!$B$2:$C$45,2,FALSE())</f>
        <v>910I</v>
      </c>
      <c r="G147" s="387" t="str">
        <f aca="false">+"09202"</f>
        <v>09202</v>
      </c>
      <c r="I147" s="0" t="s">
        <v>890</v>
      </c>
      <c r="J147" s="388" t="n">
        <f aca="false">+'EP13 PROYECTOS DE INVERSION'!H37</f>
        <v>0</v>
      </c>
      <c r="K147" s="388" t="n">
        <v>0</v>
      </c>
      <c r="L147" s="388" t="n">
        <v>0</v>
      </c>
      <c r="M147" s="388" t="n">
        <f aca="false">+J147</f>
        <v>0</v>
      </c>
    </row>
    <row r="148" customFormat="false" ht="13.2" hidden="false" customHeight="false" outlineLevel="0" collapsed="false">
      <c r="A148" s="0" t="n">
        <f aca="false">+'DATOS IDENTIFICATIVOS'!$C$9</f>
        <v>2021</v>
      </c>
      <c r="B148" s="0" t="n">
        <f aca="false">+'EP13 PROYECTOS DE INVERSION'!J38</f>
        <v>86200</v>
      </c>
      <c r="C148" s="0" t="str">
        <f aca="false">+CONCATENATE(MID('DATOS IDENTIFICATIVOS'!$C$10,1,2),"0000")</f>
        <v>980000</v>
      </c>
      <c r="E148" s="0" t="s">
        <v>888</v>
      </c>
      <c r="F148" s="391" t="str">
        <f aca="false">+VLOOKUP('DATOS IDENTIFICATIVOS'!$A$52,'EMPRESA- PROGRAMA'!$B$2:$C$45,2,FALSE())</f>
        <v>910I</v>
      </c>
      <c r="G148" s="387" t="str">
        <f aca="false">+"09202"</f>
        <v>09202</v>
      </c>
      <c r="I148" s="0" t="s">
        <v>890</v>
      </c>
      <c r="J148" s="388" t="n">
        <f aca="false">+'EP13 PROYECTOS DE INVERSION'!H38</f>
        <v>0</v>
      </c>
      <c r="K148" s="388" t="n">
        <v>0</v>
      </c>
      <c r="L148" s="388" t="n">
        <v>0</v>
      </c>
      <c r="M148" s="388" t="n">
        <f aca="false">+J148</f>
        <v>0</v>
      </c>
    </row>
    <row r="149" customFormat="false" ht="13.2" hidden="false" customHeight="false" outlineLevel="0" collapsed="false">
      <c r="A149" s="0" t="n">
        <f aca="false">+'DATOS IDENTIFICATIVOS'!$C$9</f>
        <v>2021</v>
      </c>
      <c r="B149" s="0" t="n">
        <f aca="false">+'EP13 PROYECTOS DE INVERSION'!J39</f>
        <v>86201</v>
      </c>
      <c r="C149" s="0" t="str">
        <f aca="false">+CONCATENATE(MID('DATOS IDENTIFICATIVOS'!$C$10,1,2),"0000")</f>
        <v>980000</v>
      </c>
      <c r="E149" s="0" t="s">
        <v>888</v>
      </c>
      <c r="F149" s="391" t="str">
        <f aca="false">+VLOOKUP('DATOS IDENTIFICATIVOS'!$A$52,'EMPRESA- PROGRAMA'!$B$2:$C$45,2,FALSE())</f>
        <v>910I</v>
      </c>
      <c r="G149" s="387" t="str">
        <f aca="false">+"09202"</f>
        <v>09202</v>
      </c>
      <c r="I149" s="0" t="s">
        <v>890</v>
      </c>
      <c r="J149" s="388" t="n">
        <f aca="false">+'EP13 PROYECTOS DE INVERSION'!H39</f>
        <v>0</v>
      </c>
      <c r="K149" s="388" t="n">
        <v>0</v>
      </c>
      <c r="L149" s="388" t="n">
        <v>0</v>
      </c>
      <c r="M149" s="388" t="n">
        <f aca="false">+J149</f>
        <v>0</v>
      </c>
    </row>
    <row r="150" customFormat="false" ht="13.2" hidden="false" customHeight="false" outlineLevel="0" collapsed="false">
      <c r="A150" s="0" t="n">
        <f aca="false">+'DATOS IDENTIFICATIVOS'!$C$9</f>
        <v>2021</v>
      </c>
      <c r="B150" s="0" t="n">
        <f aca="false">+'EP13 PROYECTOS DE INVERSION'!J40</f>
        <v>86202</v>
      </c>
      <c r="C150" s="0" t="str">
        <f aca="false">+CONCATENATE(MID('DATOS IDENTIFICATIVOS'!$C$10,1,2),"0000")</f>
        <v>980000</v>
      </c>
      <c r="E150" s="0" t="s">
        <v>888</v>
      </c>
      <c r="F150" s="391" t="str">
        <f aca="false">+VLOOKUP('DATOS IDENTIFICATIVOS'!$A$52,'EMPRESA- PROGRAMA'!$B$2:$C$45,2,FALSE())</f>
        <v>910I</v>
      </c>
      <c r="G150" s="387" t="str">
        <f aca="false">+"09202"</f>
        <v>09202</v>
      </c>
      <c r="I150" s="0" t="s">
        <v>890</v>
      </c>
      <c r="J150" s="388" t="n">
        <f aca="false">+'EP13 PROYECTOS DE INVERSION'!H40</f>
        <v>0</v>
      </c>
      <c r="K150" s="388" t="n">
        <v>0</v>
      </c>
      <c r="L150" s="388" t="n">
        <v>0</v>
      </c>
      <c r="M150" s="388" t="n">
        <f aca="false">+J150</f>
        <v>0</v>
      </c>
    </row>
    <row r="151" customFormat="false" ht="13.2" hidden="false" customHeight="false" outlineLevel="0" collapsed="false">
      <c r="A151" s="0" t="n">
        <f aca="false">+'DATOS IDENTIFICATIVOS'!$C$9</f>
        <v>2021</v>
      </c>
      <c r="B151" s="0" t="n">
        <f aca="false">+'EP13 PROYECTOS DE INVERSION'!J41</f>
        <v>86203</v>
      </c>
      <c r="C151" s="0" t="str">
        <f aca="false">+CONCATENATE(MID('DATOS IDENTIFICATIVOS'!$C$10,1,2),"0000")</f>
        <v>980000</v>
      </c>
      <c r="E151" s="0" t="s">
        <v>888</v>
      </c>
      <c r="F151" s="391" t="str">
        <f aca="false">+VLOOKUP('DATOS IDENTIFICATIVOS'!$A$52,'EMPRESA- PROGRAMA'!$B$2:$C$45,2,FALSE())</f>
        <v>910I</v>
      </c>
      <c r="G151" s="387" t="str">
        <f aca="false">+"09202"</f>
        <v>09202</v>
      </c>
      <c r="I151" s="0" t="s">
        <v>890</v>
      </c>
      <c r="J151" s="388" t="n">
        <f aca="false">+'EP13 PROYECTOS DE INVERSION'!H41</f>
        <v>0</v>
      </c>
      <c r="K151" s="388" t="n">
        <v>0</v>
      </c>
      <c r="L151" s="388" t="n">
        <v>0</v>
      </c>
      <c r="M151" s="388" t="n">
        <f aca="false">+J151</f>
        <v>0</v>
      </c>
    </row>
    <row r="152" customFormat="false" ht="13.2" hidden="false" customHeight="false" outlineLevel="0" collapsed="false">
      <c r="A152" s="0" t="n">
        <f aca="false">+'DATOS IDENTIFICATIVOS'!$C$9</f>
        <v>2021</v>
      </c>
      <c r="B152" s="0" t="n">
        <f aca="false">+'EP13 PROYECTOS DE INVERSION'!J42</f>
        <v>86204</v>
      </c>
      <c r="C152" s="0" t="str">
        <f aca="false">+CONCATENATE(MID('DATOS IDENTIFICATIVOS'!$C$10,1,2),"0000")</f>
        <v>980000</v>
      </c>
      <c r="E152" s="0" t="s">
        <v>888</v>
      </c>
      <c r="F152" s="391" t="str">
        <f aca="false">+VLOOKUP('DATOS IDENTIFICATIVOS'!$A$52,'EMPRESA- PROGRAMA'!$B$2:$C$45,2,FALSE())</f>
        <v>910I</v>
      </c>
      <c r="G152" s="387" t="str">
        <f aca="false">+"09202"</f>
        <v>09202</v>
      </c>
      <c r="I152" s="0" t="s">
        <v>890</v>
      </c>
      <c r="J152" s="388" t="n">
        <f aca="false">+'EP13 PROYECTOS DE INVERSION'!H42</f>
        <v>0</v>
      </c>
      <c r="K152" s="388" t="n">
        <v>0</v>
      </c>
      <c r="L152" s="388" t="n">
        <v>0</v>
      </c>
      <c r="M152" s="388" t="n">
        <f aca="false">+J152</f>
        <v>0</v>
      </c>
    </row>
    <row r="153" customFormat="false" ht="13.2" hidden="false" customHeight="false" outlineLevel="0" collapsed="false">
      <c r="A153" s="0" t="n">
        <f aca="false">+'DATOS IDENTIFICATIVOS'!$C$9</f>
        <v>2021</v>
      </c>
      <c r="B153" s="0" t="n">
        <f aca="false">+'EP13 PROYECTOS DE INVERSION'!J43</f>
        <v>86205</v>
      </c>
      <c r="C153" s="0" t="str">
        <f aca="false">+CONCATENATE(MID('DATOS IDENTIFICATIVOS'!$C$10,1,2),"0000")</f>
        <v>980000</v>
      </c>
      <c r="E153" s="0" t="s">
        <v>888</v>
      </c>
      <c r="F153" s="391" t="str">
        <f aca="false">+VLOOKUP('DATOS IDENTIFICATIVOS'!$A$52,'EMPRESA- PROGRAMA'!$B$2:$C$45,2,FALSE())</f>
        <v>910I</v>
      </c>
      <c r="G153" s="387" t="str">
        <f aca="false">+"09202"</f>
        <v>09202</v>
      </c>
      <c r="I153" s="0" t="s">
        <v>890</v>
      </c>
      <c r="J153" s="388" t="n">
        <f aca="false">+'EP13 PROYECTOS DE INVERSION'!H43</f>
        <v>0</v>
      </c>
      <c r="K153" s="388" t="n">
        <v>0</v>
      </c>
      <c r="L153" s="388" t="n">
        <v>0</v>
      </c>
      <c r="M153" s="388" t="n">
        <f aca="false">+J153</f>
        <v>0</v>
      </c>
    </row>
    <row r="154" customFormat="false" ht="13.2" hidden="false" customHeight="false" outlineLevel="0" collapsed="false">
      <c r="A154" s="0" t="n">
        <f aca="false">+'DATOS IDENTIFICATIVOS'!$C$9</f>
        <v>2021</v>
      </c>
      <c r="B154" s="0" t="n">
        <f aca="false">+'EP13 PROYECTOS DE INVERSION'!J44</f>
        <v>86206</v>
      </c>
      <c r="C154" s="0" t="str">
        <f aca="false">+CONCATENATE(MID('DATOS IDENTIFICATIVOS'!$C$10,1,2),"0000")</f>
        <v>980000</v>
      </c>
      <c r="E154" s="0" t="s">
        <v>888</v>
      </c>
      <c r="F154" s="391" t="str">
        <f aca="false">+VLOOKUP('DATOS IDENTIFICATIVOS'!$A$52,'EMPRESA- PROGRAMA'!$B$2:$C$45,2,FALSE())</f>
        <v>910I</v>
      </c>
      <c r="G154" s="387" t="str">
        <f aca="false">+"09202"</f>
        <v>09202</v>
      </c>
      <c r="I154" s="0" t="s">
        <v>890</v>
      </c>
      <c r="J154" s="388" t="n">
        <f aca="false">+'EP13 PROYECTOS DE INVERSION'!H44</f>
        <v>0</v>
      </c>
      <c r="K154" s="388" t="n">
        <v>0</v>
      </c>
      <c r="L154" s="388" t="n">
        <v>0</v>
      </c>
      <c r="M154" s="388" t="n">
        <f aca="false">+J154</f>
        <v>0</v>
      </c>
    </row>
    <row r="155" customFormat="false" ht="13.2" hidden="false" customHeight="false" outlineLevel="0" collapsed="false">
      <c r="A155" s="0" t="n">
        <f aca="false">+'DATOS IDENTIFICATIVOS'!$C$9</f>
        <v>2021</v>
      </c>
      <c r="B155" s="0" t="n">
        <f aca="false">+'EP13 PROYECTOS DE INVERSION'!J45</f>
        <v>86207</v>
      </c>
      <c r="C155" s="0" t="str">
        <f aca="false">+CONCATENATE(MID('DATOS IDENTIFICATIVOS'!$C$10,1,2),"0000")</f>
        <v>980000</v>
      </c>
      <c r="E155" s="0" t="s">
        <v>888</v>
      </c>
      <c r="F155" s="391" t="str">
        <f aca="false">+VLOOKUP('DATOS IDENTIFICATIVOS'!$A$52,'EMPRESA- PROGRAMA'!$B$2:$C$45,2,FALSE())</f>
        <v>910I</v>
      </c>
      <c r="G155" s="387" t="str">
        <f aca="false">+"09202"</f>
        <v>09202</v>
      </c>
      <c r="I155" s="0" t="s">
        <v>890</v>
      </c>
      <c r="J155" s="388" t="n">
        <f aca="false">+'EP13 PROYECTOS DE INVERSION'!H45</f>
        <v>0</v>
      </c>
      <c r="K155" s="388" t="n">
        <v>0</v>
      </c>
      <c r="L155" s="388" t="n">
        <v>0</v>
      </c>
      <c r="M155" s="388" t="n">
        <f aca="false">+J155</f>
        <v>0</v>
      </c>
    </row>
    <row r="156" customFormat="false" ht="13.2" hidden="false" customHeight="false" outlineLevel="0" collapsed="false">
      <c r="A156" s="0" t="n">
        <f aca="false">+'DATOS IDENTIFICATIVOS'!$C$9</f>
        <v>2021</v>
      </c>
      <c r="B156" s="0" t="n">
        <f aca="false">+'EP13 PROYECTOS DE INVERSION'!J46</f>
        <v>86208</v>
      </c>
      <c r="C156" s="0" t="str">
        <f aca="false">+CONCATENATE(MID('DATOS IDENTIFICATIVOS'!$C$10,1,2),"0000")</f>
        <v>980000</v>
      </c>
      <c r="E156" s="0" t="s">
        <v>888</v>
      </c>
      <c r="F156" s="391" t="str">
        <f aca="false">+VLOOKUP('DATOS IDENTIFICATIVOS'!$A$52,'EMPRESA- PROGRAMA'!$B$2:$C$45,2,FALSE())</f>
        <v>910I</v>
      </c>
      <c r="G156" s="387" t="str">
        <f aca="false">+"09202"</f>
        <v>09202</v>
      </c>
      <c r="I156" s="0" t="s">
        <v>890</v>
      </c>
      <c r="J156" s="388" t="n">
        <f aca="false">+'EP13 PROYECTOS DE INVERSION'!H46</f>
        <v>0</v>
      </c>
      <c r="K156" s="388" t="n">
        <v>0</v>
      </c>
      <c r="L156" s="388" t="n">
        <v>0</v>
      </c>
      <c r="M156" s="388" t="n">
        <f aca="false">+J156</f>
        <v>0</v>
      </c>
    </row>
    <row r="157" customFormat="false" ht="13.2" hidden="false" customHeight="false" outlineLevel="0" collapsed="false">
      <c r="A157" s="0" t="n">
        <f aca="false">+'DATOS IDENTIFICATIVOS'!$C$9</f>
        <v>2021</v>
      </c>
      <c r="B157" s="0" t="n">
        <f aca="false">+'EP13 PROYECTOS DE INVERSION'!J47</f>
        <v>86209</v>
      </c>
      <c r="C157" s="0" t="str">
        <f aca="false">+CONCATENATE(MID('DATOS IDENTIFICATIVOS'!$C$10,1,2),"0000")</f>
        <v>980000</v>
      </c>
      <c r="E157" s="0" t="s">
        <v>888</v>
      </c>
      <c r="F157" s="391" t="str">
        <f aca="false">+VLOOKUP('DATOS IDENTIFICATIVOS'!$A$52,'EMPRESA- PROGRAMA'!$B$2:$C$45,2,FALSE())</f>
        <v>910I</v>
      </c>
      <c r="G157" s="387" t="str">
        <f aca="false">+"09202"</f>
        <v>09202</v>
      </c>
      <c r="I157" s="0" t="s">
        <v>890</v>
      </c>
      <c r="J157" s="388" t="n">
        <f aca="false">+'EP13 PROYECTOS DE INVERSION'!H47</f>
        <v>0</v>
      </c>
      <c r="K157" s="388" t="n">
        <v>0</v>
      </c>
      <c r="L157" s="388" t="n">
        <v>0</v>
      </c>
      <c r="M157" s="388" t="n">
        <f aca="false">+J157</f>
        <v>0</v>
      </c>
    </row>
    <row r="158" customFormat="false" ht="13.2" hidden="false" customHeight="false" outlineLevel="0" collapsed="false">
      <c r="A158" s="0" t="n">
        <f aca="false">+'DATOS IDENTIFICATIVOS'!$C$9</f>
        <v>2021</v>
      </c>
      <c r="B158" s="0" t="n">
        <f aca="false">+'EP13 PROYECTOS DE INVERSION'!J48</f>
        <v>86210</v>
      </c>
      <c r="C158" s="0" t="str">
        <f aca="false">+CONCATENATE(MID('DATOS IDENTIFICATIVOS'!$C$10,1,2),"0000")</f>
        <v>980000</v>
      </c>
      <c r="E158" s="0" t="s">
        <v>888</v>
      </c>
      <c r="F158" s="391" t="str">
        <f aca="false">+VLOOKUP('DATOS IDENTIFICATIVOS'!$A$52,'EMPRESA- PROGRAMA'!$B$2:$C$45,2,FALSE())</f>
        <v>910I</v>
      </c>
      <c r="G158" s="387" t="str">
        <f aca="false">+"09202"</f>
        <v>09202</v>
      </c>
      <c r="I158" s="0" t="s">
        <v>890</v>
      </c>
      <c r="J158" s="388" t="n">
        <f aca="false">+'EP13 PROYECTOS DE INVERSION'!H48</f>
        <v>0</v>
      </c>
      <c r="K158" s="388" t="n">
        <v>0</v>
      </c>
      <c r="L158" s="388" t="n">
        <v>0</v>
      </c>
      <c r="M158" s="388" t="n">
        <f aca="false">+J158</f>
        <v>0</v>
      </c>
    </row>
    <row r="159" customFormat="false" ht="13.2" hidden="false" customHeight="false" outlineLevel="0" collapsed="false">
      <c r="A159" s="0" t="n">
        <f aca="false">+'DATOS IDENTIFICATIVOS'!$C$9</f>
        <v>2021</v>
      </c>
      <c r="B159" s="0" t="n">
        <f aca="false">+'EP7 GTOS CORR.'!G12</f>
        <v>86169</v>
      </c>
      <c r="C159" s="0" t="str">
        <f aca="false">+CONCATENATE(MID('DATOS IDENTIFICATIVOS'!$C$10,1,2),"0000")</f>
        <v>980000</v>
      </c>
      <c r="E159" s="0" t="s">
        <v>888</v>
      </c>
      <c r="F159" s="391" t="str">
        <f aca="false">+VLOOKUP('DATOS IDENTIFICATIVOS'!$A$52,'EMPRESA- PROGRAMA'!$B$2:$C$45,2,FALSE())</f>
        <v>910I</v>
      </c>
      <c r="G159" s="389" t="str">
        <f aca="false">+'EP7 GTOS CORR.'!I12</f>
        <v>09300</v>
      </c>
      <c r="I159" s="0" t="s">
        <v>890</v>
      </c>
      <c r="J159" s="388" t="n">
        <f aca="false">+'EP7 GTOS CORR.'!E12</f>
        <v>66558</v>
      </c>
      <c r="K159" s="388" t="n">
        <v>0</v>
      </c>
      <c r="L159" s="388" t="n">
        <v>0</v>
      </c>
      <c r="M159" s="388" t="n">
        <f aca="false">+J159</f>
        <v>66558</v>
      </c>
    </row>
    <row r="160" customFormat="false" ht="13.2" hidden="false" customHeight="false" outlineLevel="0" collapsed="false">
      <c r="A160" s="0" t="n">
        <f aca="false">+'DATOS IDENTIFICATIVOS'!$C$9</f>
        <v>2021</v>
      </c>
      <c r="B160" s="0" t="n">
        <f aca="false">+'EP7 GTOS CORR.'!G13</f>
        <v>86170</v>
      </c>
      <c r="C160" s="0" t="str">
        <f aca="false">+CONCATENATE(MID('DATOS IDENTIFICATIVOS'!$C$10,1,2),"0000")</f>
        <v>980000</v>
      </c>
      <c r="E160" s="0" t="s">
        <v>888</v>
      </c>
      <c r="F160" s="391" t="str">
        <f aca="false">+VLOOKUP('DATOS IDENTIFICATIVOS'!$A$52,'EMPRESA- PROGRAMA'!$B$2:$C$45,2,FALSE())</f>
        <v>910I</v>
      </c>
      <c r="G160" s="389" t="str">
        <f aca="false">+'EP7 GTOS CORR.'!I13</f>
        <v>09300</v>
      </c>
      <c r="I160" s="0" t="s">
        <v>890</v>
      </c>
      <c r="J160" s="388" t="n">
        <f aca="false">+'EP7 GTOS CORR.'!E13</f>
        <v>350721</v>
      </c>
      <c r="K160" s="388" t="n">
        <v>0</v>
      </c>
      <c r="L160" s="388" t="n">
        <v>0</v>
      </c>
      <c r="M160" s="388" t="n">
        <f aca="false">+J160</f>
        <v>350721</v>
      </c>
    </row>
    <row r="161" customFormat="false" ht="13.2" hidden="false" customHeight="false" outlineLevel="0" collapsed="false">
      <c r="A161" s="0" t="n">
        <f aca="false">+'DATOS IDENTIFICATIVOS'!$C$9</f>
        <v>2021</v>
      </c>
      <c r="B161" s="0" t="n">
        <f aca="false">+'EP7 GTOS CORR.'!G14</f>
        <v>86171</v>
      </c>
      <c r="C161" s="0" t="str">
        <f aca="false">+CONCATENATE(MID('DATOS IDENTIFICATIVOS'!$C$10,1,2),"0000")</f>
        <v>980000</v>
      </c>
      <c r="E161" s="0" t="s">
        <v>888</v>
      </c>
      <c r="F161" s="391" t="str">
        <f aca="false">+VLOOKUP('DATOS IDENTIFICATIVOS'!$A$52,'EMPRESA- PROGRAMA'!$B$2:$C$45,2,FALSE())</f>
        <v>910I</v>
      </c>
      <c r="G161" s="389" t="str">
        <f aca="false">+'EP7 GTOS CORR.'!I14</f>
        <v>09300</v>
      </c>
      <c r="I161" s="0" t="s">
        <v>890</v>
      </c>
      <c r="J161" s="388" t="n">
        <f aca="false">+'EP7 GTOS CORR.'!E14</f>
        <v>630427</v>
      </c>
      <c r="K161" s="388" t="n">
        <v>0</v>
      </c>
      <c r="L161" s="388" t="n">
        <v>0</v>
      </c>
      <c r="M161" s="388" t="n">
        <f aca="false">+J161</f>
        <v>630427</v>
      </c>
    </row>
    <row r="162" customFormat="false" ht="13.2" hidden="false" customHeight="false" outlineLevel="0" collapsed="false">
      <c r="A162" s="0" t="n">
        <f aca="false">+'DATOS IDENTIFICATIVOS'!$C$9</f>
        <v>2021</v>
      </c>
      <c r="B162" s="0" t="n">
        <f aca="false">+'EP7 GTOS CORR.'!G15</f>
        <v>86172</v>
      </c>
      <c r="C162" s="0" t="str">
        <f aca="false">+CONCATENATE(MID('DATOS IDENTIFICATIVOS'!$C$10,1,2),"0000")</f>
        <v>980000</v>
      </c>
      <c r="E162" s="0" t="s">
        <v>888</v>
      </c>
      <c r="F162" s="391" t="str">
        <f aca="false">+VLOOKUP('DATOS IDENTIFICATIVOS'!$A$52,'EMPRESA- PROGRAMA'!$B$2:$C$45,2,FALSE())</f>
        <v>910I</v>
      </c>
      <c r="G162" s="389" t="str">
        <f aca="false">+'EP7 GTOS CORR.'!I15</f>
        <v>09300</v>
      </c>
      <c r="I162" s="0" t="s">
        <v>890</v>
      </c>
      <c r="J162" s="388" t="n">
        <f aca="false">+'EP7 GTOS CORR.'!E15</f>
        <v>970593</v>
      </c>
      <c r="K162" s="388" t="n">
        <v>0</v>
      </c>
      <c r="L162" s="388" t="n">
        <v>0</v>
      </c>
      <c r="M162" s="388" t="n">
        <f aca="false">+J162</f>
        <v>970593</v>
      </c>
    </row>
    <row r="163" customFormat="false" ht="13.2" hidden="false" customHeight="false" outlineLevel="0" collapsed="false">
      <c r="A163" s="0" t="n">
        <f aca="false">+'DATOS IDENTIFICATIVOS'!$C$9</f>
        <v>2021</v>
      </c>
      <c r="B163" s="0" t="n">
        <f aca="false">+'EP7 GTOS CORR.'!G16</f>
        <v>86173</v>
      </c>
      <c r="C163" s="0" t="str">
        <f aca="false">+CONCATENATE(MID('DATOS IDENTIFICATIVOS'!$C$10,1,2),"0000")</f>
        <v>980000</v>
      </c>
      <c r="E163" s="0" t="s">
        <v>888</v>
      </c>
      <c r="F163" s="391" t="str">
        <f aca="false">+VLOOKUP('DATOS IDENTIFICATIVOS'!$A$52,'EMPRESA- PROGRAMA'!$B$2:$C$45,2,FALSE())</f>
        <v>910I</v>
      </c>
      <c r="G163" s="389" t="str">
        <f aca="false">+'EP7 GTOS CORR.'!I16</f>
        <v>09300</v>
      </c>
      <c r="I163" s="0" t="s">
        <v>890</v>
      </c>
      <c r="J163" s="388" t="n">
        <f aca="false">+'EP7 GTOS CORR.'!E16</f>
        <v>0</v>
      </c>
      <c r="K163" s="388" t="n">
        <v>0</v>
      </c>
      <c r="L163" s="388" t="n">
        <v>0</v>
      </c>
      <c r="M163" s="388" t="n">
        <f aca="false">+J163</f>
        <v>0</v>
      </c>
    </row>
    <row r="164" customFormat="false" ht="13.2" hidden="false" customHeight="false" outlineLevel="0" collapsed="false">
      <c r="A164" s="0" t="n">
        <f aca="false">+'DATOS IDENTIFICATIVOS'!$C$9</f>
        <v>2021</v>
      </c>
      <c r="B164" s="0" t="n">
        <f aca="false">+'EP7 GTOS CORR.'!G17</f>
        <v>86174</v>
      </c>
      <c r="C164" s="0" t="str">
        <f aca="false">+CONCATENATE(MID('DATOS IDENTIFICATIVOS'!$C$10,1,2),"0000")</f>
        <v>980000</v>
      </c>
      <c r="E164" s="0" t="s">
        <v>888</v>
      </c>
      <c r="F164" s="391" t="str">
        <f aca="false">+VLOOKUP('DATOS IDENTIFICATIVOS'!$A$52,'EMPRESA- PROGRAMA'!$B$2:$C$45,2,FALSE())</f>
        <v>910I</v>
      </c>
      <c r="G164" s="389" t="str">
        <f aca="false">+'EP7 GTOS CORR.'!I17</f>
        <v>09300</v>
      </c>
      <c r="I164" s="0" t="s">
        <v>890</v>
      </c>
      <c r="J164" s="388" t="n">
        <f aca="false">+'EP7 GTOS CORR.'!E17</f>
        <v>54540</v>
      </c>
      <c r="K164" s="388" t="n">
        <v>0</v>
      </c>
      <c r="L164" s="388" t="n">
        <v>0</v>
      </c>
      <c r="M164" s="388" t="n">
        <f aca="false">+J164</f>
        <v>54540</v>
      </c>
    </row>
    <row r="165" customFormat="false" ht="13.2" hidden="false" customHeight="false" outlineLevel="0" collapsed="false">
      <c r="A165" s="0" t="n">
        <f aca="false">+'DATOS IDENTIFICATIVOS'!$C$9</f>
        <v>2021</v>
      </c>
      <c r="B165" s="0" t="n">
        <f aca="false">+'EP7 GTOS CORR.'!G18</f>
        <v>86175</v>
      </c>
      <c r="C165" s="0" t="str">
        <f aca="false">+CONCATENATE(MID('DATOS IDENTIFICATIVOS'!$C$10,1,2),"0000")</f>
        <v>980000</v>
      </c>
      <c r="E165" s="0" t="s">
        <v>888</v>
      </c>
      <c r="F165" s="391" t="str">
        <f aca="false">+VLOOKUP('DATOS IDENTIFICATIVOS'!$A$52,'EMPRESA- PROGRAMA'!$B$2:$C$45,2,FALSE())</f>
        <v>910I</v>
      </c>
      <c r="G165" s="389" t="str">
        <f aca="false">+'EP7 GTOS CORR.'!I18</f>
        <v>09300</v>
      </c>
      <c r="I165" s="0" t="s">
        <v>890</v>
      </c>
      <c r="J165" s="388" t="n">
        <f aca="false">+'EP7 GTOS CORR.'!E18</f>
        <v>238435</v>
      </c>
      <c r="K165" s="388" t="n">
        <v>0</v>
      </c>
      <c r="L165" s="388" t="n">
        <v>0</v>
      </c>
      <c r="M165" s="388" t="n">
        <f aca="false">+J165</f>
        <v>238435</v>
      </c>
    </row>
    <row r="166" customFormat="false" ht="13.2" hidden="false" customHeight="false" outlineLevel="0" collapsed="false">
      <c r="A166" s="0" t="n">
        <f aca="false">+'DATOS IDENTIFICATIVOS'!$C$9</f>
        <v>2021</v>
      </c>
      <c r="B166" s="0" t="n">
        <f aca="false">+'EP7 GTOS CORR.'!G19</f>
        <v>86176</v>
      </c>
      <c r="C166" s="0" t="str">
        <f aca="false">+CONCATENATE(MID('DATOS IDENTIFICATIVOS'!$C$10,1,2),"0000")</f>
        <v>980000</v>
      </c>
      <c r="E166" s="0" t="s">
        <v>888</v>
      </c>
      <c r="F166" s="391" t="str">
        <f aca="false">+VLOOKUP('DATOS IDENTIFICATIVOS'!$A$52,'EMPRESA- PROGRAMA'!$B$2:$C$45,2,FALSE())</f>
        <v>910I</v>
      </c>
      <c r="G166" s="389" t="str">
        <f aca="false">+'EP7 GTOS CORR.'!I19</f>
        <v>09300</v>
      </c>
      <c r="I166" s="0" t="s">
        <v>890</v>
      </c>
      <c r="J166" s="388" t="n">
        <f aca="false">+'EP7 GTOS CORR.'!E19</f>
        <v>1289784</v>
      </c>
      <c r="K166" s="388" t="n">
        <v>0</v>
      </c>
      <c r="L166" s="388" t="n">
        <v>0</v>
      </c>
      <c r="M166" s="388" t="n">
        <f aca="false">+J166</f>
        <v>1289784</v>
      </c>
    </row>
    <row r="167" customFormat="false" ht="13.2" hidden="false" customHeight="false" outlineLevel="0" collapsed="false">
      <c r="A167" s="0" t="n">
        <f aca="false">+'DATOS IDENTIFICATIVOS'!$C$9</f>
        <v>2021</v>
      </c>
      <c r="B167" s="0" t="n">
        <f aca="false">+'EP7 GTOS CORR.'!G20</f>
        <v>86177</v>
      </c>
      <c r="C167" s="0" t="str">
        <f aca="false">+CONCATENATE(MID('DATOS IDENTIFICATIVOS'!$C$10,1,2),"0000")</f>
        <v>980000</v>
      </c>
      <c r="E167" s="0" t="s">
        <v>888</v>
      </c>
      <c r="F167" s="391" t="str">
        <f aca="false">+VLOOKUP('DATOS IDENTIFICATIVOS'!$A$52,'EMPRESA- PROGRAMA'!$B$2:$C$45,2,FALSE())</f>
        <v>910I</v>
      </c>
      <c r="G167" s="389" t="str">
        <f aca="false">+'EP7 GTOS CORR.'!I20</f>
        <v>09300</v>
      </c>
      <c r="I167" s="0" t="s">
        <v>890</v>
      </c>
      <c r="J167" s="388" t="n">
        <f aca="false">+'EP7 GTOS CORR.'!E20</f>
        <v>140937</v>
      </c>
      <c r="K167" s="388" t="n">
        <v>0</v>
      </c>
      <c r="L167" s="388" t="n">
        <v>0</v>
      </c>
      <c r="M167" s="388" t="n">
        <f aca="false">+J167</f>
        <v>140937</v>
      </c>
    </row>
    <row r="168" customFormat="false" ht="13.2" hidden="false" customHeight="false" outlineLevel="0" collapsed="false">
      <c r="A168" s="0" t="n">
        <f aca="false">+'DATOS IDENTIFICATIVOS'!$C$9</f>
        <v>2021</v>
      </c>
      <c r="B168" s="0" t="n">
        <f aca="false">+'EP7 GTOS CORR.'!G21</f>
        <v>86178</v>
      </c>
      <c r="C168" s="0" t="str">
        <f aca="false">+CONCATENATE(MID('DATOS IDENTIFICATIVOS'!$C$10,1,2),"0000")</f>
        <v>980000</v>
      </c>
      <c r="E168" s="0" t="s">
        <v>888</v>
      </c>
      <c r="F168" s="391" t="str">
        <f aca="false">+VLOOKUP('DATOS IDENTIFICATIVOS'!$A$52,'EMPRESA- PROGRAMA'!$B$2:$C$45,2,FALSE())</f>
        <v>910I</v>
      </c>
      <c r="G168" s="389" t="str">
        <f aca="false">+'EP7 GTOS CORR.'!I21</f>
        <v>09300</v>
      </c>
      <c r="I168" s="0" t="s">
        <v>890</v>
      </c>
      <c r="J168" s="388" t="n">
        <f aca="false">+'EP7 GTOS CORR.'!E21</f>
        <v>70612</v>
      </c>
      <c r="K168" s="388" t="n">
        <v>0</v>
      </c>
      <c r="L168" s="388" t="n">
        <v>0</v>
      </c>
      <c r="M168" s="388" t="n">
        <f aca="false">+J168</f>
        <v>70612</v>
      </c>
    </row>
    <row r="169" customFormat="false" ht="13.2" hidden="false" customHeight="false" outlineLevel="0" collapsed="false">
      <c r="A169" s="0" t="n">
        <f aca="false">+'DATOS IDENTIFICATIVOS'!$C$9</f>
        <v>2021</v>
      </c>
      <c r="B169" s="0" t="n">
        <f aca="false">+'EP7 GTOS CORR.'!G22</f>
        <v>86179</v>
      </c>
      <c r="C169" s="0" t="str">
        <f aca="false">+CONCATENATE(MID('DATOS IDENTIFICATIVOS'!$C$10,1,2),"0000")</f>
        <v>980000</v>
      </c>
      <c r="E169" s="0" t="s">
        <v>888</v>
      </c>
      <c r="F169" s="391" t="str">
        <f aca="false">+VLOOKUP('DATOS IDENTIFICATIVOS'!$A$52,'EMPRESA- PROGRAMA'!$B$2:$C$45,2,FALSE())</f>
        <v>910I</v>
      </c>
      <c r="G169" s="389" t="str">
        <f aca="false">+'EP7 GTOS CORR.'!I22</f>
        <v>09300</v>
      </c>
      <c r="I169" s="0" t="s">
        <v>890</v>
      </c>
      <c r="J169" s="388" t="n">
        <f aca="false">+'EP7 GTOS CORR.'!E22</f>
        <v>0</v>
      </c>
      <c r="K169" s="388" t="n">
        <v>0</v>
      </c>
      <c r="L169" s="388" t="n">
        <v>0</v>
      </c>
      <c r="M169" s="388" t="n">
        <f aca="false">+J169</f>
        <v>0</v>
      </c>
    </row>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140"/>
  <sheetViews>
    <sheetView showFormulas="false" showGridLines="true" showRowColHeaders="true" showZeros="true" rightToLeft="false" tabSelected="false" showOutlineSymbols="true" defaultGridColor="true" view="normal" topLeftCell="A85" colorId="64" zoomScale="100" zoomScaleNormal="100" zoomScalePageLayoutView="100" workbookViewId="0">
      <selection pane="topLeft" activeCell="C85" activeCellId="0" sqref="C85"/>
    </sheetView>
  </sheetViews>
  <sheetFormatPr defaultColWidth="11.53515625" defaultRowHeight="12.75" zeroHeight="true" outlineLevelRow="0" outlineLevelCol="0"/>
  <cols>
    <col collapsed="false" customWidth="true" hidden="false" outlineLevel="0" max="1" min="1" style="9" width="74.56"/>
    <col collapsed="false" customWidth="true" hidden="true" outlineLevel="0" max="2" min="2" style="9" width="14.66"/>
    <col collapsed="false" customWidth="true" hidden="false" outlineLevel="0" max="3" min="3" style="9" width="14.66"/>
    <col collapsed="false" customWidth="true" hidden="false" outlineLevel="0" max="4" min="4" style="9" width="14.44"/>
    <col collapsed="false" customWidth="true" hidden="false" outlineLevel="0" max="5" min="5" style="9" width="11.66"/>
    <col collapsed="false" customWidth="true" hidden="false" outlineLevel="0" max="6" min="6" style="9" width="13.66"/>
    <col collapsed="false" customWidth="true" hidden="false" outlineLevel="0" max="7" min="7" style="9" width="9.33"/>
    <col collapsed="false" customWidth="false" hidden="true" outlineLevel="0" max="1024" min="8" style="9" width="11.52"/>
  </cols>
  <sheetData>
    <row r="1" s="12" customFormat="true" ht="12" hidden="false" customHeight="true" outlineLevel="0" collapsed="false">
      <c r="A1" s="10" t="s">
        <v>50</v>
      </c>
      <c r="B1" s="10"/>
      <c r="C1" s="10"/>
      <c r="D1" s="10"/>
      <c r="E1" s="10"/>
      <c r="F1" s="10"/>
      <c r="G1" s="11"/>
    </row>
    <row r="2" s="12" customFormat="true" ht="12" hidden="false" customHeight="true" outlineLevel="0" collapsed="false">
      <c r="A2" s="13" t="str">
        <f aca="false">+CONCATENATE("PROYECTO PRESUPUESTOS AÑO ",'DATOS IDENTIFICATIVOS'!C9)</f>
        <v>PROYECTO PRESUPUESTOS AÑO 2021</v>
      </c>
      <c r="B2" s="13"/>
      <c r="C2" s="13"/>
      <c r="D2" s="14" t="s">
        <v>51</v>
      </c>
      <c r="E2" s="14"/>
      <c r="F2" s="14"/>
      <c r="G2" s="15"/>
    </row>
    <row r="3" s="12" customFormat="true" ht="9.75" hidden="false" customHeight="true" outlineLevel="0" collapsed="false">
      <c r="C3" s="16"/>
      <c r="D3" s="16"/>
      <c r="E3" s="16"/>
      <c r="F3" s="17"/>
    </row>
    <row r="4" s="12" customFormat="true" ht="15.6" hidden="false" customHeight="false" outlineLevel="0" collapsed="false">
      <c r="A4" s="18" t="str">
        <f aca="false">+CONCATENATE("ENTIDAD: ",RIGHT('DATOS IDENTIFICATIVOS'!C10,LEN('DATOS IDENTIFICATIVOS'!C10)-3))</f>
        <v>ENTIDAD: FUNDACIÓN FORMACIÓN E  INVEST. SANITARIA</v>
      </c>
      <c r="B4" s="18"/>
      <c r="C4" s="18"/>
      <c r="D4" s="18"/>
      <c r="E4" s="18"/>
      <c r="F4" s="19"/>
      <c r="G4" s="20"/>
    </row>
    <row r="5" s="21" customFormat="true" ht="13.2" hidden="false" customHeight="false" outlineLevel="0" collapsed="false">
      <c r="C5" s="22"/>
      <c r="D5" s="22"/>
      <c r="E5" s="22"/>
      <c r="F5" s="23"/>
    </row>
    <row r="6" s="25" customFormat="true" ht="18.75" hidden="false" customHeight="true" outlineLevel="0" collapsed="false">
      <c r="A6" s="24" t="s">
        <v>52</v>
      </c>
      <c r="B6" s="24"/>
      <c r="C6" s="24"/>
      <c r="D6" s="24"/>
      <c r="E6" s="24"/>
      <c r="F6" s="24"/>
      <c r="G6" s="9"/>
    </row>
    <row r="7" customFormat="false" ht="9" hidden="false" customHeight="true" outlineLevel="0" collapsed="false">
      <c r="A7" s="26"/>
      <c r="B7" s="27" t="s">
        <v>53</v>
      </c>
      <c r="C7" s="28"/>
      <c r="D7" s="28"/>
      <c r="E7" s="28"/>
      <c r="F7" s="29" t="s">
        <v>54</v>
      </c>
    </row>
    <row r="8" customFormat="false" ht="16.5" hidden="false" customHeight="true" outlineLevel="0" collapsed="false">
      <c r="A8" s="30" t="s">
        <v>55</v>
      </c>
      <c r="B8" s="30"/>
      <c r="C8" s="31" t="str">
        <f aca="false">+CONCATENATE("INICIAL ",'DATOS IDENTIFICATIVOS'!$C$9-1)</f>
        <v>INICIAL 2020</v>
      </c>
      <c r="D8" s="31" t="str">
        <f aca="false">+CONCATENATE("PREVISION ",'DATOS IDENTIFICATIVOS'!$C$9)</f>
        <v>PREVISION 2021</v>
      </c>
      <c r="E8" s="32" t="s">
        <v>56</v>
      </c>
      <c r="F8" s="32" t="str">
        <f aca="false">CONCATENATE("DIFERENCIAS"," ",E9,"-",D9)</f>
        <v>DIFERENCIAS %VAR.-</v>
      </c>
    </row>
    <row r="9" customFormat="false" ht="15.75" hidden="false" customHeight="true" outlineLevel="0" collapsed="false">
      <c r="A9" s="33" t="s">
        <v>57</v>
      </c>
      <c r="B9" s="33"/>
      <c r="C9" s="31"/>
      <c r="D9" s="31"/>
      <c r="E9" s="34" t="s">
        <v>58</v>
      </c>
      <c r="F9" s="34" t="s">
        <v>59</v>
      </c>
    </row>
    <row r="10" customFormat="false" ht="7.5" hidden="false" customHeight="true" outlineLevel="0" collapsed="false">
      <c r="A10" s="21"/>
      <c r="B10" s="21"/>
      <c r="C10" s="35"/>
      <c r="D10" s="35"/>
      <c r="E10" s="35"/>
      <c r="F10" s="35"/>
    </row>
    <row r="11" s="39" customFormat="true" ht="20.1" hidden="false" customHeight="true" outlineLevel="0" collapsed="false">
      <c r="A11" s="36" t="s">
        <v>60</v>
      </c>
      <c r="B11" s="37" t="s">
        <v>61</v>
      </c>
      <c r="C11" s="38" t="n">
        <f aca="false">SUM(C12:C20)</f>
        <v>6393091</v>
      </c>
      <c r="D11" s="38" t="n">
        <f aca="false">SUM(D12:D20)</f>
        <v>6384029</v>
      </c>
      <c r="E11" s="38" t="n">
        <f aca="false">IF(C11=0," ",F11/C11*100)</f>
        <v>-0.141746770067875</v>
      </c>
      <c r="F11" s="38" t="n">
        <f aca="false">D11-C11</f>
        <v>-9062</v>
      </c>
    </row>
    <row r="12" customFormat="false" ht="20.1" hidden="false" customHeight="true" outlineLevel="0" collapsed="false">
      <c r="A12" s="40" t="s">
        <v>62</v>
      </c>
      <c r="B12" s="41" t="s">
        <v>63</v>
      </c>
      <c r="C12" s="42" t="n">
        <v>57373</v>
      </c>
      <c r="D12" s="42" t="n">
        <v>58031</v>
      </c>
      <c r="E12" s="43" t="n">
        <f aca="false">IF(C12=0," ",F12/C12*100)</f>
        <v>1.14688093702613</v>
      </c>
      <c r="F12" s="44" t="n">
        <f aca="false">D12-C12</f>
        <v>658</v>
      </c>
    </row>
    <row r="13" customFormat="false" ht="20.1" hidden="false" customHeight="true" outlineLevel="0" collapsed="false">
      <c r="A13" s="40" t="s">
        <v>64</v>
      </c>
      <c r="B13" s="41" t="s">
        <v>65</v>
      </c>
      <c r="C13" s="42"/>
      <c r="D13" s="42"/>
      <c r="E13" s="43" t="str">
        <f aca="false">IF(C13=0," ",F13/C13*100)</f>
        <v> </v>
      </c>
      <c r="F13" s="44" t="n">
        <f aca="false">D13-C13</f>
        <v>0</v>
      </c>
    </row>
    <row r="14" customFormat="false" ht="20.1" hidden="false" customHeight="true" outlineLevel="0" collapsed="false">
      <c r="A14" s="40" t="s">
        <v>66</v>
      </c>
      <c r="B14" s="41" t="s">
        <v>67</v>
      </c>
      <c r="C14" s="42"/>
      <c r="D14" s="42"/>
      <c r="E14" s="43" t="str">
        <f aca="false">IF(C14=0," ",F14/C14*100)</f>
        <v> </v>
      </c>
      <c r="F14" s="44" t="n">
        <f aca="false">D14-C14</f>
        <v>0</v>
      </c>
    </row>
    <row r="15" customFormat="false" ht="20.1" hidden="false" customHeight="true" outlineLevel="0" collapsed="false">
      <c r="A15" s="40" t="s">
        <v>68</v>
      </c>
      <c r="B15" s="41" t="s">
        <v>69</v>
      </c>
      <c r="C15" s="42" t="n">
        <f aca="false">1859775-37000</f>
        <v>1822775</v>
      </c>
      <c r="D15" s="42" t="n">
        <f aca="false">1855844-30270</f>
        <v>1825574</v>
      </c>
      <c r="E15" s="43" t="n">
        <f aca="false">IF(C15=0," ",F15/C15*100)</f>
        <v>0.153557076435654</v>
      </c>
      <c r="F15" s="44" t="n">
        <f aca="false">D15-C15</f>
        <v>2799</v>
      </c>
    </row>
    <row r="16" customFormat="false" ht="20.1" hidden="false" customHeight="true" outlineLevel="0" collapsed="false">
      <c r="A16" s="40" t="s">
        <v>70</v>
      </c>
      <c r="B16" s="41" t="s">
        <v>71</v>
      </c>
      <c r="C16" s="42" t="n">
        <f aca="false">6393091-C17-C18-C15-C12</f>
        <v>2925718</v>
      </c>
      <c r="D16" s="42" t="n">
        <f aca="false">6384029-D17-D18-D15-D12</f>
        <v>2904006</v>
      </c>
      <c r="E16" s="43" t="n">
        <f aca="false">IF(C16=0," ",F16/C16*100)</f>
        <v>-0.742108432870154</v>
      </c>
      <c r="F16" s="44" t="n">
        <f aca="false">D16-C16</f>
        <v>-21712</v>
      </c>
    </row>
    <row r="17" customFormat="false" ht="20.1" hidden="false" customHeight="true" outlineLevel="0" collapsed="false">
      <c r="A17" s="40" t="s">
        <v>72</v>
      </c>
      <c r="B17" s="41" t="s">
        <v>73</v>
      </c>
      <c r="C17" s="42" t="n">
        <v>74522</v>
      </c>
      <c r="D17" s="42" t="n">
        <v>75193</v>
      </c>
      <c r="E17" s="43" t="n">
        <f aca="false">IF(C17=0," ",F17/C17*100)</f>
        <v>0.900405249456536</v>
      </c>
      <c r="F17" s="44" t="n">
        <f aca="false">D17-C17</f>
        <v>671</v>
      </c>
    </row>
    <row r="18" customFormat="false" ht="20.1" hidden="false" customHeight="true" outlineLevel="0" collapsed="false">
      <c r="A18" s="40" t="s">
        <v>74</v>
      </c>
      <c r="B18" s="41" t="s">
        <v>75</v>
      </c>
      <c r="C18" s="45" t="n">
        <v>1512703</v>
      </c>
      <c r="D18" s="45" t="n">
        <v>1521225</v>
      </c>
      <c r="E18" s="43" t="n">
        <f aca="false">IF(C18=0," ",F18/C18*100)</f>
        <v>0.563362404913588</v>
      </c>
      <c r="F18" s="44" t="n">
        <f aca="false">D18-C18</f>
        <v>8522</v>
      </c>
    </row>
    <row r="19" customFormat="false" ht="20.1" hidden="false" customHeight="true" outlineLevel="0" collapsed="false">
      <c r="A19" s="40" t="s">
        <v>76</v>
      </c>
      <c r="B19" s="41" t="s">
        <v>77</v>
      </c>
      <c r="C19" s="42"/>
      <c r="D19" s="45"/>
      <c r="E19" s="43" t="str">
        <f aca="false">IF(C19=0," ",F19/C19*100)</f>
        <v> </v>
      </c>
      <c r="F19" s="44" t="n">
        <f aca="false">D19-C19</f>
        <v>0</v>
      </c>
    </row>
    <row r="20" customFormat="false" ht="20.1" hidden="false" customHeight="true" outlineLevel="0" collapsed="false">
      <c r="A20" s="40" t="s">
        <v>78</v>
      </c>
      <c r="B20" s="46" t="n">
        <v>18000</v>
      </c>
      <c r="C20" s="42"/>
      <c r="D20" s="45"/>
      <c r="E20" s="43" t="str">
        <f aca="false">IF(C20=0," ",F20/C20*100)</f>
        <v> </v>
      </c>
      <c r="F20" s="44" t="n">
        <f aca="false">D20-C20</f>
        <v>0</v>
      </c>
    </row>
    <row r="21" s="39" customFormat="true" ht="20.1" hidden="false" customHeight="true" outlineLevel="0" collapsed="false">
      <c r="A21" s="47" t="s">
        <v>79</v>
      </c>
      <c r="B21" s="41" t="s">
        <v>61</v>
      </c>
      <c r="C21" s="48" t="n">
        <f aca="false">SUM(C22:C29)</f>
        <v>3146503</v>
      </c>
      <c r="D21" s="48" t="n">
        <f aca="false">SUM(D22:D29)</f>
        <v>3812607</v>
      </c>
      <c r="E21" s="43" t="n">
        <f aca="false">IF(C21=0," ",F21/C21*100)</f>
        <v>21.1696604134813</v>
      </c>
      <c r="F21" s="44" t="n">
        <f aca="false">D21-C21</f>
        <v>666104</v>
      </c>
    </row>
    <row r="22" customFormat="false" ht="20.1" hidden="false" customHeight="true" outlineLevel="0" collapsed="false">
      <c r="A22" s="40" t="s">
        <v>80</v>
      </c>
      <c r="B22" s="41" t="s">
        <v>81</v>
      </c>
      <c r="C22" s="45" t="n">
        <v>16773</v>
      </c>
      <c r="D22" s="45" t="n">
        <v>27247</v>
      </c>
      <c r="E22" s="43" t="n">
        <f aca="false">IF(C22=0," ",F22/C22*100)</f>
        <v>62.4455970905622</v>
      </c>
      <c r="F22" s="44" t="n">
        <f aca="false">D22-C22</f>
        <v>10474</v>
      </c>
    </row>
    <row r="23" customFormat="false" ht="20.1" hidden="false" customHeight="true" outlineLevel="0" collapsed="false">
      <c r="A23" s="40" t="s">
        <v>82</v>
      </c>
      <c r="B23" s="41" t="s">
        <v>83</v>
      </c>
      <c r="C23" s="45" t="n">
        <v>102664</v>
      </c>
      <c r="D23" s="45" t="n">
        <v>121026</v>
      </c>
      <c r="E23" s="43" t="n">
        <f aca="false">IF(C23=0," ",F23/C23*100)</f>
        <v>17.8855294942726</v>
      </c>
      <c r="F23" s="44" t="n">
        <f aca="false">D23-C23</f>
        <v>18362</v>
      </c>
    </row>
    <row r="24" customFormat="false" ht="20.1" hidden="false" customHeight="true" outlineLevel="0" collapsed="false">
      <c r="A24" s="40" t="s">
        <v>84</v>
      </c>
      <c r="B24" s="41" t="s">
        <v>85</v>
      </c>
      <c r="C24" s="45" t="n">
        <f aca="false">3146503-C22-C23-C25</f>
        <v>2972528</v>
      </c>
      <c r="D24" s="45" t="n">
        <f aca="false">3812607-D22-D23-D25</f>
        <v>3651591</v>
      </c>
      <c r="E24" s="43" t="n">
        <f aca="false">IF(C24=0," ",F24/C24*100)</f>
        <v>22.8446292179586</v>
      </c>
      <c r="F24" s="44" t="n">
        <f aca="false">D24-C24</f>
        <v>679063</v>
      </c>
    </row>
    <row r="25" customFormat="false" ht="20.1" hidden="false" customHeight="true" outlineLevel="0" collapsed="false">
      <c r="A25" s="40" t="s">
        <v>86</v>
      </c>
      <c r="B25" s="41" t="s">
        <v>87</v>
      </c>
      <c r="C25" s="45" t="n">
        <v>54538</v>
      </c>
      <c r="D25" s="45" t="n">
        <v>12743</v>
      </c>
      <c r="E25" s="43" t="n">
        <f aca="false">IF(C25=0," ",F25/C25*100)</f>
        <v>-76.6346400674759</v>
      </c>
      <c r="F25" s="44" t="n">
        <f aca="false">D25-C25</f>
        <v>-41795</v>
      </c>
    </row>
    <row r="26" customFormat="false" ht="20.1" hidden="false" customHeight="true" outlineLevel="0" collapsed="false">
      <c r="A26" s="40" t="s">
        <v>88</v>
      </c>
      <c r="B26" s="41" t="s">
        <v>89</v>
      </c>
      <c r="C26" s="42"/>
      <c r="D26" s="45"/>
      <c r="E26" s="43" t="str">
        <f aca="false">IF(C26=0," ",F26/C26*100)</f>
        <v> </v>
      </c>
      <c r="F26" s="44" t="n">
        <f aca="false">D26-C26</f>
        <v>0</v>
      </c>
    </row>
    <row r="27" customFormat="false" ht="20.1" hidden="false" customHeight="true" outlineLevel="0" collapsed="false">
      <c r="A27" s="40" t="s">
        <v>90</v>
      </c>
      <c r="B27" s="41" t="s">
        <v>91</v>
      </c>
      <c r="C27" s="42"/>
      <c r="D27" s="45"/>
      <c r="E27" s="43" t="str">
        <f aca="false">IF(C27=0," ",F27/C27*100)</f>
        <v> </v>
      </c>
      <c r="F27" s="44" t="n">
        <f aca="false">D27-C27</f>
        <v>0</v>
      </c>
    </row>
    <row r="28" customFormat="false" ht="20.1" hidden="false" customHeight="true" outlineLevel="0" collapsed="false">
      <c r="A28" s="40" t="s">
        <v>92</v>
      </c>
      <c r="B28" s="41" t="s">
        <v>93</v>
      </c>
      <c r="C28" s="42"/>
      <c r="D28" s="45"/>
      <c r="E28" s="43" t="str">
        <f aca="false">IF(C28=0," ",F28/C28*100)</f>
        <v> </v>
      </c>
      <c r="F28" s="44" t="n">
        <f aca="false">D28-C28</f>
        <v>0</v>
      </c>
    </row>
    <row r="29" customFormat="false" ht="20.1" hidden="false" customHeight="true" outlineLevel="0" collapsed="false">
      <c r="A29" s="40" t="s">
        <v>94</v>
      </c>
      <c r="B29" s="41" t="s">
        <v>95</v>
      </c>
      <c r="C29" s="42"/>
      <c r="D29" s="45"/>
      <c r="E29" s="43" t="str">
        <f aca="false">IF(C29=0," ",F29/C29*100)</f>
        <v> </v>
      </c>
      <c r="F29" s="44" t="n">
        <f aca="false">D29-C29</f>
        <v>0</v>
      </c>
    </row>
    <row r="30" s="39" customFormat="true" ht="20.1" hidden="false" customHeight="true" outlineLevel="0" collapsed="false">
      <c r="A30" s="47" t="s">
        <v>96</v>
      </c>
      <c r="B30" s="41" t="s">
        <v>61</v>
      </c>
      <c r="C30" s="48" t="n">
        <f aca="false">SUM(C31:C36)</f>
        <v>408370</v>
      </c>
      <c r="D30" s="48" t="n">
        <f aca="false">SUM(D31:D36)</f>
        <v>368933</v>
      </c>
      <c r="E30" s="43" t="n">
        <f aca="false">IF(C30=0," ",F30/C30*100)</f>
        <v>-9.65717364155056</v>
      </c>
      <c r="F30" s="44" t="n">
        <f aca="false">D30-C30</f>
        <v>-39437</v>
      </c>
    </row>
    <row r="31" customFormat="false" ht="20.1" hidden="false" customHeight="true" outlineLevel="0" collapsed="false">
      <c r="A31" s="40" t="s">
        <v>97</v>
      </c>
      <c r="B31" s="41" t="s">
        <v>98</v>
      </c>
      <c r="C31" s="42"/>
      <c r="D31" s="45"/>
      <c r="E31" s="43" t="str">
        <f aca="false">IF(C31=0," ",F31/C31*100)</f>
        <v> </v>
      </c>
      <c r="F31" s="44" t="n">
        <f aca="false">D31-C31</f>
        <v>0</v>
      </c>
    </row>
    <row r="32" customFormat="false" ht="20.1" hidden="false" customHeight="true" outlineLevel="0" collapsed="false">
      <c r="A32" s="40" t="s">
        <v>99</v>
      </c>
      <c r="B32" s="41" t="s">
        <v>100</v>
      </c>
      <c r="C32" s="45" t="n">
        <v>408370</v>
      </c>
      <c r="D32" s="45" t="n">
        <v>368933</v>
      </c>
      <c r="E32" s="43" t="n">
        <f aca="false">IF(C32=0," ",F32/C32*100)</f>
        <v>-9.65717364155056</v>
      </c>
      <c r="F32" s="44" t="n">
        <f aca="false">D32-C32</f>
        <v>-39437</v>
      </c>
    </row>
    <row r="33" customFormat="false" ht="20.1" hidden="false" customHeight="true" outlineLevel="0" collapsed="false">
      <c r="A33" s="40" t="s">
        <v>101</v>
      </c>
      <c r="B33" s="41" t="s">
        <v>102</v>
      </c>
      <c r="C33" s="42"/>
      <c r="D33" s="45"/>
      <c r="E33" s="43" t="str">
        <f aca="false">IF(C33=0," ",F33/C33*100)</f>
        <v> </v>
      </c>
      <c r="F33" s="44" t="n">
        <f aca="false">D33-C33</f>
        <v>0</v>
      </c>
    </row>
    <row r="34" customFormat="false" ht="20.1" hidden="false" customHeight="true" outlineLevel="0" collapsed="false">
      <c r="A34" s="40" t="s">
        <v>103</v>
      </c>
      <c r="B34" s="41" t="s">
        <v>104</v>
      </c>
      <c r="C34" s="42"/>
      <c r="D34" s="45"/>
      <c r="E34" s="43" t="str">
        <f aca="false">IF(C34=0," ",F34/C34*100)</f>
        <v> </v>
      </c>
      <c r="F34" s="44" t="n">
        <f aca="false">D34-C34</f>
        <v>0</v>
      </c>
    </row>
    <row r="35" customFormat="false" ht="20.1" hidden="false" customHeight="true" outlineLevel="0" collapsed="false">
      <c r="A35" s="40" t="s">
        <v>105</v>
      </c>
      <c r="B35" s="41" t="s">
        <v>106</v>
      </c>
      <c r="C35" s="42"/>
      <c r="D35" s="45"/>
      <c r="E35" s="43" t="str">
        <f aca="false">IF(C35=0," ",F35/C35*100)</f>
        <v> </v>
      </c>
      <c r="F35" s="44" t="n">
        <f aca="false">D35-C35</f>
        <v>0</v>
      </c>
    </row>
    <row r="36" customFormat="false" ht="20.1" hidden="false" customHeight="true" outlineLevel="0" collapsed="false">
      <c r="A36" s="40" t="s">
        <v>107</v>
      </c>
      <c r="B36" s="41" t="s">
        <v>108</v>
      </c>
      <c r="C36" s="42"/>
      <c r="D36" s="45"/>
      <c r="E36" s="43" t="str">
        <f aca="false">IF(C36=0," ",F36/C36*100)</f>
        <v> </v>
      </c>
      <c r="F36" s="44" t="n">
        <f aca="false">D36-C36</f>
        <v>0</v>
      </c>
    </row>
    <row r="37" s="39" customFormat="true" ht="20.1" hidden="false" customHeight="true" outlineLevel="0" collapsed="false">
      <c r="A37" s="47" t="s">
        <v>109</v>
      </c>
      <c r="B37" s="41" t="s">
        <v>61</v>
      </c>
      <c r="C37" s="48" t="n">
        <f aca="false">SUM(C38:C47)</f>
        <v>0</v>
      </c>
      <c r="D37" s="48" t="n">
        <f aca="false">SUM(D38:D47)</f>
        <v>0</v>
      </c>
      <c r="E37" s="43" t="str">
        <f aca="false">IF(C37=0," ",F37/C37*100)</f>
        <v> </v>
      </c>
      <c r="F37" s="44" t="n">
        <f aca="false">D37-C37</f>
        <v>0</v>
      </c>
    </row>
    <row r="38" customFormat="false" ht="20.1" hidden="false" customHeight="true" outlineLevel="0" collapsed="false">
      <c r="A38" s="40" t="s">
        <v>110</v>
      </c>
      <c r="B38" s="41" t="s">
        <v>111</v>
      </c>
      <c r="C38" s="49" t="n">
        <f aca="false">SUMIF('EP11SUBV A CONCEDER'!$B$14:$B$62,VLOOKUP(A38,'Asignacion corrientes capital g'!$A$1:$B$20,2,FALSE()),'EP11SUBV A CONCEDER'!D$14:D$62)</f>
        <v>0</v>
      </c>
      <c r="D38" s="50" t="n">
        <f aca="false">SUMIF('EP11SUBV A CONCEDER'!$B$14:$B$62,VLOOKUP(A38,'Asignacion corrientes capital g'!$A$1:$B$20,2,FALSE()),'EP11SUBV A CONCEDER'!E$14:E$62)</f>
        <v>0</v>
      </c>
      <c r="E38" s="43" t="str">
        <f aca="false">IF(C38=0," ",F38/C38*100)</f>
        <v> </v>
      </c>
      <c r="F38" s="44" t="n">
        <f aca="false">D38-C38</f>
        <v>0</v>
      </c>
    </row>
    <row r="39" customFormat="false" ht="20.1" hidden="false" customHeight="true" outlineLevel="0" collapsed="false">
      <c r="A39" s="40" t="s">
        <v>112</v>
      </c>
      <c r="B39" s="41" t="s">
        <v>113</v>
      </c>
      <c r="C39" s="49" t="n">
        <f aca="false">SUMIF('EP11SUBV A CONCEDER'!$B$14:$B$62,VLOOKUP(A39,'Asignacion corrientes capital g'!$A$1:$B$20,2,FALSE()),'EP11SUBV A CONCEDER'!D$14:D$62)</f>
        <v>0</v>
      </c>
      <c r="D39" s="50" t="n">
        <f aca="false">SUMIF('EP11SUBV A CONCEDER'!$B$14:$B$62,VLOOKUP(A39,'Asignacion corrientes capital g'!$A$1:$B$20,2,FALSE()),'EP11SUBV A CONCEDER'!E$14:E$62)</f>
        <v>0</v>
      </c>
      <c r="E39" s="43" t="str">
        <f aca="false">IF(C39=0," ",F39/C39*100)</f>
        <v> </v>
      </c>
      <c r="F39" s="44" t="n">
        <f aca="false">D39-C39</f>
        <v>0</v>
      </c>
    </row>
    <row r="40" customFormat="false" ht="20.1" hidden="false" customHeight="true" outlineLevel="0" collapsed="false">
      <c r="A40" s="40" t="s">
        <v>114</v>
      </c>
      <c r="B40" s="41" t="s">
        <v>115</v>
      </c>
      <c r="C40" s="49" t="n">
        <f aca="false">SUMIF('EP11SUBV A CONCEDER'!$B$14:$B$62,VLOOKUP(A40,'Asignacion corrientes capital g'!$A$1:$B$20,2,FALSE()),'EP11SUBV A CONCEDER'!D$14:D$62)</f>
        <v>0</v>
      </c>
      <c r="D40" s="50" t="n">
        <f aca="false">SUMIF('EP11SUBV A CONCEDER'!$B$14:$B$62,VLOOKUP(A40,'Asignacion corrientes capital g'!$A$1:$B$20,2,FALSE()),'EP11SUBV A CONCEDER'!E$14:E$62)</f>
        <v>0</v>
      </c>
      <c r="E40" s="43" t="str">
        <f aca="false">IF(C40=0," ",F40/C40*100)</f>
        <v> </v>
      </c>
      <c r="F40" s="44" t="n">
        <f aca="false">D40-C40</f>
        <v>0</v>
      </c>
    </row>
    <row r="41" customFormat="false" ht="20.1" hidden="false" customHeight="true" outlineLevel="0" collapsed="false">
      <c r="A41" s="40" t="s">
        <v>116</v>
      </c>
      <c r="B41" s="41" t="s">
        <v>117</v>
      </c>
      <c r="C41" s="49" t="n">
        <f aca="false">SUMIF('EP11SUBV A CONCEDER'!$B$14:$B$62,VLOOKUP(A41,'Asignacion corrientes capital g'!$A$1:$B$20,2,FALSE()),'EP11SUBV A CONCEDER'!D$14:D$62)</f>
        <v>0</v>
      </c>
      <c r="D41" s="50" t="n">
        <f aca="false">SUMIF('EP11SUBV A CONCEDER'!$B$14:$B$62,VLOOKUP(A41,'Asignacion corrientes capital g'!$A$1:$B$20,2,FALSE()),'EP11SUBV A CONCEDER'!E$14:E$62)</f>
        <v>0</v>
      </c>
      <c r="E41" s="43" t="str">
        <f aca="false">IF(C41=0," ",F41/C41*100)</f>
        <v> </v>
      </c>
      <c r="F41" s="44" t="n">
        <f aca="false">D41-C41</f>
        <v>0</v>
      </c>
    </row>
    <row r="42" customFormat="false" ht="20.1" hidden="false" customHeight="true" outlineLevel="0" collapsed="false">
      <c r="A42" s="51" t="s">
        <v>118</v>
      </c>
      <c r="B42" s="41" t="s">
        <v>119</v>
      </c>
      <c r="C42" s="49" t="n">
        <f aca="false">SUMIF('EP11SUBV A CONCEDER'!$B$14:$B$62,VLOOKUP(A42,'Asignacion corrientes capital g'!$A$1:$B$20,2,FALSE()),'EP11SUBV A CONCEDER'!D$14:D$62)</f>
        <v>0</v>
      </c>
      <c r="D42" s="50" t="n">
        <f aca="false">SUMIF('EP11SUBV A CONCEDER'!$B$14:$B$62,VLOOKUP(A42,'Asignacion corrientes capital g'!$A$1:$B$20,2,FALSE()),'EP11SUBV A CONCEDER'!E$14:E$62)</f>
        <v>0</v>
      </c>
      <c r="E42" s="43" t="str">
        <f aca="false">IF(C42=0," ",F42/C42*100)</f>
        <v> </v>
      </c>
      <c r="F42" s="44" t="n">
        <f aca="false">D42-C42</f>
        <v>0</v>
      </c>
    </row>
    <row r="43" customFormat="false" ht="20.1" hidden="false" customHeight="true" outlineLevel="0" collapsed="false">
      <c r="A43" s="40" t="s">
        <v>120</v>
      </c>
      <c r="B43" s="41" t="s">
        <v>121</v>
      </c>
      <c r="C43" s="49" t="n">
        <f aca="false">SUMIF('EP11SUBV A CONCEDER'!$B$14:$B$62,VLOOKUP(A43,'Asignacion corrientes capital g'!$A$1:$B$20,2,FALSE()),'EP11SUBV A CONCEDER'!D$14:D$62)</f>
        <v>0</v>
      </c>
      <c r="D43" s="50" t="n">
        <f aca="false">SUMIF('EP11SUBV A CONCEDER'!$B$14:$B$62,VLOOKUP(A43,'Asignacion corrientes capital g'!$A$1:$B$20,2,FALSE()),'EP11SUBV A CONCEDER'!E$14:E$62)</f>
        <v>0</v>
      </c>
      <c r="E43" s="43" t="str">
        <f aca="false">IF(C43=0," ",F43/C43*100)</f>
        <v> </v>
      </c>
      <c r="F43" s="44" t="n">
        <f aca="false">D43-C43</f>
        <v>0</v>
      </c>
    </row>
    <row r="44" customFormat="false" ht="20.1" hidden="false" customHeight="true" outlineLevel="0" collapsed="false">
      <c r="A44" s="40" t="s">
        <v>122</v>
      </c>
      <c r="B44" s="41" t="s">
        <v>123</v>
      </c>
      <c r="C44" s="49" t="n">
        <f aca="false">SUMIF('EP11SUBV A CONCEDER'!$B$14:$B$62,VLOOKUP(A44,'Asignacion corrientes capital g'!$A$1:$B$20,2,FALSE()),'EP11SUBV A CONCEDER'!D$14:D$62)</f>
        <v>0</v>
      </c>
      <c r="D44" s="50" t="n">
        <f aca="false">SUMIF('EP11SUBV A CONCEDER'!$B$14:$B$62,VLOOKUP(A44,'Asignacion corrientes capital g'!$A$1:$B$20,2,FALSE()),'EP11SUBV A CONCEDER'!E$14:E$62)</f>
        <v>0</v>
      </c>
      <c r="E44" s="43" t="str">
        <f aca="false">IF(C44=0," ",F44/C44*100)</f>
        <v> </v>
      </c>
      <c r="F44" s="44" t="n">
        <f aca="false">D44-C44</f>
        <v>0</v>
      </c>
    </row>
    <row r="45" customFormat="false" ht="20.1" hidden="false" customHeight="true" outlineLevel="0" collapsed="false">
      <c r="A45" s="40" t="s">
        <v>124</v>
      </c>
      <c r="B45" s="41" t="s">
        <v>125</v>
      </c>
      <c r="C45" s="49" t="n">
        <f aca="false">SUMIF('EP11SUBV A CONCEDER'!$B$14:$B$62,VLOOKUP(A45,'Asignacion corrientes capital g'!$A$1:$B$20,2,FALSE()),'EP11SUBV A CONCEDER'!D$14:D$62)</f>
        <v>0</v>
      </c>
      <c r="D45" s="50" t="n">
        <f aca="false">SUMIF('EP11SUBV A CONCEDER'!$B$14:$B$62,VLOOKUP(A45,'Asignacion corrientes capital g'!$A$1:$B$20,2,FALSE()),'EP11SUBV A CONCEDER'!E$14:E$62)</f>
        <v>0</v>
      </c>
      <c r="E45" s="43" t="str">
        <f aca="false">IF(C45=0," ",F45/C45*100)</f>
        <v> </v>
      </c>
      <c r="F45" s="44" t="n">
        <f aca="false">D45-C45</f>
        <v>0</v>
      </c>
    </row>
    <row r="46" customFormat="false" ht="20.1" hidden="false" customHeight="true" outlineLevel="0" collapsed="false">
      <c r="A46" s="40" t="s">
        <v>126</v>
      </c>
      <c r="B46" s="41" t="s">
        <v>127</v>
      </c>
      <c r="C46" s="49" t="n">
        <f aca="false">SUMIF('EP11SUBV A CONCEDER'!$B$14:$B$62,VLOOKUP(A46,'Asignacion corrientes capital g'!$A$1:$B$20,2,FALSE()),'EP11SUBV A CONCEDER'!D$14:D$62)</f>
        <v>0</v>
      </c>
      <c r="D46" s="50" t="n">
        <f aca="false">SUMIF('EP11SUBV A CONCEDER'!$B$14:$B$62,VLOOKUP(A46,'Asignacion corrientes capital g'!$A$1:$B$20,2,FALSE()),'EP11SUBV A CONCEDER'!E$14:E$62)</f>
        <v>0</v>
      </c>
      <c r="E46" s="43" t="str">
        <f aca="false">IF(C46=0," ",F46/C46*100)</f>
        <v> </v>
      </c>
      <c r="F46" s="44" t="n">
        <f aca="false">D46-C46</f>
        <v>0</v>
      </c>
    </row>
    <row r="47" customFormat="false" ht="20.1" hidden="false" customHeight="true" outlineLevel="0" collapsed="false">
      <c r="A47" s="40" t="s">
        <v>128</v>
      </c>
      <c r="B47" s="41" t="s">
        <v>129</v>
      </c>
      <c r="C47" s="49" t="n">
        <f aca="false">SUMIF('EP11SUBV A CONCEDER'!$B$14:$B$62,VLOOKUP(A47,'Asignacion corrientes capital g'!$A$1:$B$20,2,FALSE()),'EP11SUBV A CONCEDER'!D$14:D$62)</f>
        <v>0</v>
      </c>
      <c r="D47" s="50" t="n">
        <f aca="false">SUMIF('EP11SUBV A CONCEDER'!$B$14:$B$62,VLOOKUP(A47,'Asignacion corrientes capital g'!$A$1:$B$20,2,FALSE()),'EP11SUBV A CONCEDER'!E$14:E$62)</f>
        <v>0</v>
      </c>
      <c r="E47" s="43" t="str">
        <f aca="false">IF(C47=0," ",F47/C47*100)</f>
        <v> </v>
      </c>
      <c r="F47" s="44" t="n">
        <f aca="false">D47-C47</f>
        <v>0</v>
      </c>
    </row>
    <row r="48" s="39" customFormat="true" ht="15" hidden="false" customHeight="true" outlineLevel="0" collapsed="false">
      <c r="A48" s="52" t="s">
        <v>130</v>
      </c>
      <c r="B48" s="53"/>
      <c r="C48" s="54" t="n">
        <f aca="false">C11+C21+C30+C37</f>
        <v>9947964</v>
      </c>
      <c r="D48" s="55" t="n">
        <f aca="false">D11+D21+D30+D37</f>
        <v>10565569</v>
      </c>
      <c r="E48" s="55" t="n">
        <f aca="false">IF(C48=0," ",F48/C48*100)</f>
        <v>6.20835580024214</v>
      </c>
      <c r="F48" s="55" t="n">
        <f aca="false">D48-C48</f>
        <v>617605</v>
      </c>
    </row>
    <row r="49" customFormat="false" ht="6.75" hidden="false" customHeight="true" outlineLevel="0" collapsed="false">
      <c r="A49" s="56"/>
      <c r="B49" s="57"/>
      <c r="C49" s="58"/>
      <c r="D49" s="58"/>
      <c r="E49" s="58" t="str">
        <f aca="false">IF(C49=0," ",F49/C49*100)</f>
        <v> </v>
      </c>
      <c r="F49" s="58" t="n">
        <f aca="false">D49-C49</f>
        <v>0</v>
      </c>
    </row>
    <row r="50" s="39" customFormat="true" ht="20.1" hidden="false" customHeight="true" outlineLevel="0" collapsed="false">
      <c r="A50" s="59" t="s">
        <v>131</v>
      </c>
      <c r="B50" s="41" t="s">
        <v>61</v>
      </c>
      <c r="C50" s="38" t="n">
        <f aca="false">SUM(C51:C59)</f>
        <v>1511127</v>
      </c>
      <c r="D50" s="38" t="n">
        <f aca="false">SUM(D51:D59)</f>
        <v>545034</v>
      </c>
      <c r="E50" s="43" t="n">
        <f aca="false">IF(C50=0," ",F50/C50*100)</f>
        <v>-63.9319527743201</v>
      </c>
      <c r="F50" s="44" t="n">
        <f aca="false">D50-C50</f>
        <v>-966093</v>
      </c>
    </row>
    <row r="51" customFormat="false" ht="20.1" hidden="false" customHeight="true" outlineLevel="0" collapsed="false">
      <c r="A51" s="60" t="s">
        <v>132</v>
      </c>
      <c r="B51" s="41" t="s">
        <v>133</v>
      </c>
      <c r="C51" s="42"/>
      <c r="D51" s="45"/>
      <c r="E51" s="43" t="str">
        <f aca="false">IF(C51=0," ",F51/C51*100)</f>
        <v> </v>
      </c>
      <c r="F51" s="44" t="n">
        <f aca="false">D51-C51</f>
        <v>0</v>
      </c>
    </row>
    <row r="52" customFormat="false" ht="20.1" hidden="false" customHeight="true" outlineLevel="0" collapsed="false">
      <c r="A52" s="60" t="s">
        <v>134</v>
      </c>
      <c r="B52" s="41" t="s">
        <v>135</v>
      </c>
      <c r="C52" s="42"/>
      <c r="D52" s="45" t="n">
        <v>18000</v>
      </c>
      <c r="E52" s="43" t="str">
        <f aca="false">IF(C52=0," ",F52/C52*100)</f>
        <v> </v>
      </c>
      <c r="F52" s="44" t="n">
        <f aca="false">D52-C52</f>
        <v>18000</v>
      </c>
    </row>
    <row r="53" customFormat="false" ht="20.1" hidden="false" customHeight="true" outlineLevel="0" collapsed="false">
      <c r="A53" s="60" t="s">
        <v>136</v>
      </c>
      <c r="B53" s="41" t="s">
        <v>137</v>
      </c>
      <c r="C53" s="42"/>
      <c r="D53" s="45"/>
      <c r="E53" s="43" t="str">
        <f aca="false">IF(C53=0," ",F53/C53*100)</f>
        <v> </v>
      </c>
      <c r="F53" s="44" t="n">
        <f aca="false">D53-C53</f>
        <v>0</v>
      </c>
    </row>
    <row r="54" customFormat="false" ht="20.1" hidden="false" customHeight="true" outlineLevel="0" collapsed="false">
      <c r="A54" s="60" t="s">
        <v>138</v>
      </c>
      <c r="B54" s="41" t="s">
        <v>139</v>
      </c>
      <c r="C54" s="42"/>
      <c r="D54" s="45"/>
      <c r="E54" s="43" t="str">
        <f aca="false">IF(C54=0," ",F54/C54*100)</f>
        <v> </v>
      </c>
      <c r="F54" s="44" t="n">
        <f aca="false">D54-C54</f>
        <v>0</v>
      </c>
    </row>
    <row r="55" customFormat="false" ht="20.1" hidden="false" customHeight="true" outlineLevel="0" collapsed="false">
      <c r="A55" s="60" t="s">
        <v>140</v>
      </c>
      <c r="B55" s="41" t="s">
        <v>141</v>
      </c>
      <c r="C55" s="42"/>
      <c r="D55" s="45"/>
      <c r="E55" s="43" t="str">
        <f aca="false">IF(C55=0," ",F55/C55*100)</f>
        <v> </v>
      </c>
      <c r="F55" s="44" t="n">
        <f aca="false">D55-C55</f>
        <v>0</v>
      </c>
    </row>
    <row r="56" customFormat="false" ht="20.1" hidden="false" customHeight="true" outlineLevel="0" collapsed="false">
      <c r="A56" s="60" t="s">
        <v>142</v>
      </c>
      <c r="B56" s="41" t="s">
        <v>143</v>
      </c>
      <c r="C56" s="45" t="n">
        <f aca="false">751127+760000</f>
        <v>1511127</v>
      </c>
      <c r="D56" s="45" t="n">
        <v>527034</v>
      </c>
      <c r="E56" s="43" t="n">
        <f aca="false">IF(C56=0," ",F56/C56*100)</f>
        <v>-65.1231167201698</v>
      </c>
      <c r="F56" s="44" t="n">
        <f aca="false">D56-C56</f>
        <v>-984093</v>
      </c>
    </row>
    <row r="57" customFormat="false" ht="20.1" hidden="false" customHeight="true" outlineLevel="0" collapsed="false">
      <c r="A57" s="60" t="s">
        <v>144</v>
      </c>
      <c r="B57" s="41" t="s">
        <v>145</v>
      </c>
      <c r="C57" s="42"/>
      <c r="D57" s="45"/>
      <c r="E57" s="43" t="str">
        <f aca="false">IF(C57=0," ",F57/C57*100)</f>
        <v> </v>
      </c>
      <c r="F57" s="44" t="n">
        <f aca="false">D57-C57</f>
        <v>0</v>
      </c>
    </row>
    <row r="58" customFormat="false" ht="20.1" hidden="false" customHeight="true" outlineLevel="0" collapsed="false">
      <c r="A58" s="60" t="s">
        <v>146</v>
      </c>
      <c r="B58" s="41" t="s">
        <v>147</v>
      </c>
      <c r="C58" s="42"/>
      <c r="D58" s="45"/>
      <c r="E58" s="43" t="str">
        <f aca="false">IF(C58=0," ",F58/C58*100)</f>
        <v> </v>
      </c>
      <c r="F58" s="44" t="n">
        <f aca="false">D58-C58</f>
        <v>0</v>
      </c>
    </row>
    <row r="59" customFormat="false" ht="20.1" hidden="false" customHeight="true" outlineLevel="0" collapsed="false">
      <c r="A59" s="60" t="s">
        <v>148</v>
      </c>
      <c r="B59" s="41" t="s">
        <v>149</v>
      </c>
      <c r="C59" s="42"/>
      <c r="D59" s="45"/>
      <c r="E59" s="43" t="str">
        <f aca="false">IF(C59=0," ",F59/C59*100)</f>
        <v> </v>
      </c>
      <c r="F59" s="44" t="n">
        <f aca="false">D59-C59</f>
        <v>0</v>
      </c>
    </row>
    <row r="60" s="39" customFormat="true" ht="20.1" hidden="false" customHeight="true" outlineLevel="0" collapsed="false">
      <c r="A60" s="61" t="s">
        <v>150</v>
      </c>
      <c r="B60" s="62" t="s">
        <v>61</v>
      </c>
      <c r="C60" s="48" t="n">
        <f aca="false">SUM(C61:C70)</f>
        <v>0</v>
      </c>
      <c r="D60" s="48" t="n">
        <f aca="false">SUM(D61:D70)</f>
        <v>0</v>
      </c>
      <c r="E60" s="63" t="str">
        <f aca="false">IF(C60=0," ",F60/C60*100)</f>
        <v> </v>
      </c>
      <c r="F60" s="44" t="n">
        <f aca="false">D60-C60</f>
        <v>0</v>
      </c>
    </row>
    <row r="61" customFormat="false" ht="20.1" hidden="false" customHeight="true" outlineLevel="0" collapsed="false">
      <c r="A61" s="60" t="s">
        <v>151</v>
      </c>
      <c r="B61" s="41" t="s">
        <v>152</v>
      </c>
      <c r="C61" s="49" t="n">
        <f aca="false">SUMIF('EP11SUBV A CONCEDER'!$B$14:$B$62,VLOOKUP(A61,'Asignacion corrientes capital g'!$A$1:$B$20,2,FALSE()),'EP11SUBV A CONCEDER'!D$14:D$62)</f>
        <v>0</v>
      </c>
      <c r="D61" s="64" t="n">
        <f aca="false">SUMIF('EP11SUBV A CONCEDER'!$B$14:$B$62,VLOOKUP(A61,'Asignacion corrientes capital g'!$A$1:$B$20,2,FALSE()),'EP11SUBV A CONCEDER'!E$14:E$62)</f>
        <v>0</v>
      </c>
      <c r="E61" s="43" t="str">
        <f aca="false">IF(C61=0," ",F61/C61*100)</f>
        <v> </v>
      </c>
      <c r="F61" s="44" t="n">
        <f aca="false">D61-C61</f>
        <v>0</v>
      </c>
    </row>
    <row r="62" customFormat="false" ht="20.1" hidden="false" customHeight="true" outlineLevel="0" collapsed="false">
      <c r="A62" s="60" t="s">
        <v>153</v>
      </c>
      <c r="B62" s="41" t="s">
        <v>154</v>
      </c>
      <c r="C62" s="49" t="n">
        <f aca="false">SUMIF('EP11SUBV A CONCEDER'!$B$14:$B$62,VLOOKUP(A62,'Asignacion corrientes capital g'!$A$1:$B$20,2,FALSE()),'EP11SUBV A CONCEDER'!D$14:D$62)</f>
        <v>0</v>
      </c>
      <c r="D62" s="64" t="n">
        <f aca="false">SUMIF('EP11SUBV A CONCEDER'!$B$14:$B$62,VLOOKUP(A62,'Asignacion corrientes capital g'!$A$1:$B$20,2,FALSE()),'EP11SUBV A CONCEDER'!E$14:E$62)</f>
        <v>0</v>
      </c>
      <c r="E62" s="43" t="str">
        <f aca="false">IF(C62=0," ",F62/C62*100)</f>
        <v> </v>
      </c>
      <c r="F62" s="44" t="n">
        <f aca="false">D62-C62</f>
        <v>0</v>
      </c>
    </row>
    <row r="63" customFormat="false" ht="20.1" hidden="false" customHeight="true" outlineLevel="0" collapsed="false">
      <c r="A63" s="60" t="s">
        <v>155</v>
      </c>
      <c r="B63" s="41" t="s">
        <v>156</v>
      </c>
      <c r="C63" s="49" t="n">
        <f aca="false">SUMIF('EP11SUBV A CONCEDER'!$B$14:$B$62,VLOOKUP(A63,'Asignacion corrientes capital g'!$A$1:$B$20,2,FALSE()),'EP11SUBV A CONCEDER'!D$14:D$62)</f>
        <v>0</v>
      </c>
      <c r="D63" s="64" t="n">
        <f aca="false">SUMIF('EP11SUBV A CONCEDER'!$B$14:$B$62,VLOOKUP(A63,'Asignacion corrientes capital g'!$A$1:$B$20,2,FALSE()),'EP11SUBV A CONCEDER'!E$14:E$62)</f>
        <v>0</v>
      </c>
      <c r="E63" s="43" t="str">
        <f aca="false">IF(C63=0," ",F63/C63*100)</f>
        <v> </v>
      </c>
      <c r="F63" s="44" t="n">
        <f aca="false">D63-C63</f>
        <v>0</v>
      </c>
    </row>
    <row r="64" customFormat="false" ht="20.1" hidden="false" customHeight="true" outlineLevel="0" collapsed="false">
      <c r="A64" s="60" t="s">
        <v>157</v>
      </c>
      <c r="B64" s="41" t="s">
        <v>158</v>
      </c>
      <c r="C64" s="49" t="n">
        <f aca="false">SUMIF('EP11SUBV A CONCEDER'!$B$14:$B$62,VLOOKUP(A64,'Asignacion corrientes capital g'!$A$1:$B$20,2,FALSE()),'EP11SUBV A CONCEDER'!D$14:D$62)</f>
        <v>0</v>
      </c>
      <c r="D64" s="64" t="n">
        <f aca="false">SUMIF('EP11SUBV A CONCEDER'!$B$14:$B$62,VLOOKUP(A64,'Asignacion corrientes capital g'!$A$1:$B$20,2,FALSE()),'EP11SUBV A CONCEDER'!E$14:E$62)</f>
        <v>0</v>
      </c>
      <c r="E64" s="43" t="str">
        <f aca="false">IF(C64=0," ",F64/C64*100)</f>
        <v> </v>
      </c>
      <c r="F64" s="44" t="n">
        <f aca="false">D64-C64</f>
        <v>0</v>
      </c>
    </row>
    <row r="65" customFormat="false" ht="20.1" hidden="false" customHeight="true" outlineLevel="0" collapsed="false">
      <c r="A65" s="60" t="s">
        <v>159</v>
      </c>
      <c r="B65" s="41" t="s">
        <v>160</v>
      </c>
      <c r="C65" s="49" t="n">
        <f aca="false">SUMIF('EP11SUBV A CONCEDER'!$B$14:$B$62,VLOOKUP(A65,'Asignacion corrientes capital g'!$A$1:$B$20,2,FALSE()),'EP11SUBV A CONCEDER'!D$14:D$62)</f>
        <v>0</v>
      </c>
      <c r="D65" s="64" t="n">
        <f aca="false">SUMIF('EP11SUBV A CONCEDER'!$B$14:$B$62,VLOOKUP(A65,'Asignacion corrientes capital g'!$A$1:$B$20,2,FALSE()),'EP11SUBV A CONCEDER'!E$14:E$62)</f>
        <v>0</v>
      </c>
      <c r="E65" s="43" t="str">
        <f aca="false">IF(C65=0," ",F65/C65*100)</f>
        <v> </v>
      </c>
      <c r="F65" s="44" t="n">
        <f aca="false">D65-C65</f>
        <v>0</v>
      </c>
    </row>
    <row r="66" customFormat="false" ht="20.1" hidden="false" customHeight="true" outlineLevel="0" collapsed="false">
      <c r="A66" s="60" t="s">
        <v>161</v>
      </c>
      <c r="B66" s="41" t="s">
        <v>162</v>
      </c>
      <c r="C66" s="49" t="n">
        <f aca="false">SUMIF('EP11SUBV A CONCEDER'!$B$14:$B$62,VLOOKUP(A66,'Asignacion corrientes capital g'!$A$1:$B$20,2,FALSE()),'EP11SUBV A CONCEDER'!D$14:D$62)</f>
        <v>0</v>
      </c>
      <c r="D66" s="64" t="n">
        <f aca="false">SUMIF('EP11SUBV A CONCEDER'!$B$14:$B$62,VLOOKUP(A66,'Asignacion corrientes capital g'!$A$1:$B$20,2,FALSE()),'EP11SUBV A CONCEDER'!E$14:E$62)</f>
        <v>0</v>
      </c>
      <c r="E66" s="43" t="str">
        <f aca="false">IF(C66=0," ",F66/C66*100)</f>
        <v> </v>
      </c>
      <c r="F66" s="44" t="n">
        <f aca="false">D66-C66</f>
        <v>0</v>
      </c>
    </row>
    <row r="67" customFormat="false" ht="20.1" hidden="false" customHeight="true" outlineLevel="0" collapsed="false">
      <c r="A67" s="60" t="s">
        <v>163</v>
      </c>
      <c r="B67" s="41" t="s">
        <v>164</v>
      </c>
      <c r="C67" s="49" t="n">
        <f aca="false">SUMIF('EP11SUBV A CONCEDER'!$B$14:$B$62,VLOOKUP(A67,'Asignacion corrientes capital g'!$A$1:$B$20,2,FALSE()),'EP11SUBV A CONCEDER'!D$14:D$62)</f>
        <v>0</v>
      </c>
      <c r="D67" s="64" t="n">
        <f aca="false">SUMIF('EP11SUBV A CONCEDER'!$B$14:$B$62,VLOOKUP(A67,'Asignacion corrientes capital g'!$A$1:$B$20,2,FALSE()),'EP11SUBV A CONCEDER'!E$14:E$62)</f>
        <v>0</v>
      </c>
      <c r="E67" s="43" t="str">
        <f aca="false">IF(C67=0," ",F67/C67*100)</f>
        <v> </v>
      </c>
      <c r="F67" s="44" t="n">
        <f aca="false">D67-C67</f>
        <v>0</v>
      </c>
    </row>
    <row r="68" customFormat="false" ht="20.1" hidden="false" customHeight="true" outlineLevel="0" collapsed="false">
      <c r="A68" s="60" t="s">
        <v>165</v>
      </c>
      <c r="B68" s="41" t="s">
        <v>166</v>
      </c>
      <c r="C68" s="49" t="n">
        <f aca="false">SUMIF('EP11SUBV A CONCEDER'!$B$14:$B$62,VLOOKUP(A68,'Asignacion corrientes capital g'!$A$1:$B$20,2,FALSE()),'EP11SUBV A CONCEDER'!D$14:D$62)</f>
        <v>0</v>
      </c>
      <c r="D68" s="64" t="n">
        <f aca="false">SUMIF('EP11SUBV A CONCEDER'!$B$14:$B$62,VLOOKUP(A68,'Asignacion corrientes capital g'!$A$1:$B$20,2,FALSE()),'EP11SUBV A CONCEDER'!E$14:E$62)</f>
        <v>0</v>
      </c>
      <c r="E68" s="43" t="str">
        <f aca="false">IF(C68=0," ",F68/C68*100)</f>
        <v> </v>
      </c>
      <c r="F68" s="44" t="n">
        <f aca="false">D68-C68</f>
        <v>0</v>
      </c>
    </row>
    <row r="69" customFormat="false" ht="20.1" hidden="false" customHeight="true" outlineLevel="0" collapsed="false">
      <c r="A69" s="60" t="s">
        <v>167</v>
      </c>
      <c r="B69" s="41" t="s">
        <v>168</v>
      </c>
      <c r="C69" s="49" t="n">
        <f aca="false">SUMIF('EP11SUBV A CONCEDER'!$B$14:$B$62,VLOOKUP(A69,'Asignacion corrientes capital g'!$A$1:$B$20,2,FALSE()),'EP11SUBV A CONCEDER'!D$14:D$62)</f>
        <v>0</v>
      </c>
      <c r="D69" s="64" t="n">
        <f aca="false">SUMIF('EP11SUBV A CONCEDER'!$B$14:$B$62,VLOOKUP(A69,'Asignacion corrientes capital g'!$A$1:$B$20,2,FALSE()),'EP11SUBV A CONCEDER'!E$14:E$62)</f>
        <v>0</v>
      </c>
      <c r="E69" s="43" t="str">
        <f aca="false">IF(C69=0," ",F69/C69*100)</f>
        <v> </v>
      </c>
      <c r="F69" s="44" t="n">
        <f aca="false">D69-C69</f>
        <v>0</v>
      </c>
    </row>
    <row r="70" customFormat="false" ht="20.1" hidden="false" customHeight="true" outlineLevel="0" collapsed="false">
      <c r="A70" s="60" t="s">
        <v>169</v>
      </c>
      <c r="B70" s="41" t="s">
        <v>170</v>
      </c>
      <c r="C70" s="49" t="n">
        <f aca="false">SUMIF('EP11SUBV A CONCEDER'!$B$14:$B$62,VLOOKUP(A70,'Asignacion corrientes capital g'!$A$1:$B$20,2,FALSE()),'EP11SUBV A CONCEDER'!D$14:D$62)</f>
        <v>0</v>
      </c>
      <c r="D70" s="64" t="n">
        <f aca="false">SUMIF('EP11SUBV A CONCEDER'!$B$14:$B$62,VLOOKUP(A70,'Asignacion corrientes capital g'!$A$1:$B$20,2,FALSE()),'EP11SUBV A CONCEDER'!E$14:E$62)</f>
        <v>0</v>
      </c>
      <c r="E70" s="43" t="str">
        <f aca="false">IF(C70=0," ",F70/C70*100)</f>
        <v> </v>
      </c>
      <c r="F70" s="44" t="n">
        <f aca="false">D70-C70</f>
        <v>0</v>
      </c>
    </row>
    <row r="71" s="39" customFormat="true" ht="15" hidden="false" customHeight="true" outlineLevel="0" collapsed="false">
      <c r="A71" s="52" t="s">
        <v>171</v>
      </c>
      <c r="B71" s="53"/>
      <c r="C71" s="54" t="n">
        <f aca="false">C50+C60</f>
        <v>1511127</v>
      </c>
      <c r="D71" s="55" t="n">
        <f aca="false">D50+D60</f>
        <v>545034</v>
      </c>
      <c r="E71" s="65" t="n">
        <f aca="false">IF(C71=0," ",F71/C71*100)</f>
        <v>-63.9319527743201</v>
      </c>
      <c r="F71" s="66" t="n">
        <f aca="false">D71-C71</f>
        <v>-966093</v>
      </c>
    </row>
    <row r="72" s="39" customFormat="true" ht="15" hidden="false" customHeight="true" outlineLevel="0" collapsed="false">
      <c r="A72" s="52" t="s">
        <v>172</v>
      </c>
      <c r="B72" s="53"/>
      <c r="C72" s="55" t="n">
        <f aca="false">C48+C71</f>
        <v>11459091</v>
      </c>
      <c r="D72" s="55" t="n">
        <f aca="false">D48+D71</f>
        <v>11110603</v>
      </c>
      <c r="E72" s="65" t="n">
        <f aca="false">IF(C72=0," ",F72/C72*100)</f>
        <v>-3.04114872636931</v>
      </c>
      <c r="F72" s="66" t="n">
        <f aca="false">D72-C72</f>
        <v>-348488</v>
      </c>
    </row>
    <row r="73" customFormat="false" ht="10.2" hidden="false" customHeight="true" outlineLevel="0" collapsed="false">
      <c r="A73" s="21"/>
      <c r="B73" s="67"/>
      <c r="C73" s="67"/>
      <c r="D73" s="67"/>
      <c r="E73" s="68"/>
      <c r="F73" s="69"/>
    </row>
    <row r="74" s="39" customFormat="true" ht="20.1" hidden="false" customHeight="true" outlineLevel="0" collapsed="false">
      <c r="A74" s="59" t="s">
        <v>173</v>
      </c>
      <c r="B74" s="41" t="s">
        <v>61</v>
      </c>
      <c r="C74" s="38" t="n">
        <f aca="false">SUM(C75:C82)</f>
        <v>0</v>
      </c>
      <c r="D74" s="38" t="n">
        <f aca="false">SUM(D75:D82)</f>
        <v>0</v>
      </c>
      <c r="E74" s="70" t="str">
        <f aca="false">IF(C74=0," ",F74/C74*100)</f>
        <v> </v>
      </c>
      <c r="F74" s="71" t="n">
        <f aca="false">D74-C74</f>
        <v>0</v>
      </c>
    </row>
    <row r="75" customFormat="false" ht="20.1" hidden="false" customHeight="true" outlineLevel="0" collapsed="false">
      <c r="A75" s="60" t="s">
        <v>174</v>
      </c>
      <c r="B75" s="41" t="s">
        <v>175</v>
      </c>
      <c r="C75" s="42"/>
      <c r="D75" s="45"/>
      <c r="E75" s="72" t="str">
        <f aca="false">IF(C75=0," ",F75/C75*100)</f>
        <v> </v>
      </c>
      <c r="F75" s="73" t="n">
        <f aca="false">D75-C75</f>
        <v>0</v>
      </c>
    </row>
    <row r="76" customFormat="false" ht="20.1" hidden="false" customHeight="true" outlineLevel="0" collapsed="false">
      <c r="A76" s="60" t="s">
        <v>176</v>
      </c>
      <c r="B76" s="41" t="s">
        <v>177</v>
      </c>
      <c r="C76" s="42"/>
      <c r="D76" s="45"/>
      <c r="E76" s="72" t="str">
        <f aca="false">IF(C76=0," ",F76/C76*100)</f>
        <v> </v>
      </c>
      <c r="F76" s="73" t="n">
        <f aca="false">D76-C76</f>
        <v>0</v>
      </c>
    </row>
    <row r="77" customFormat="false" ht="20.1" hidden="false" customHeight="true" outlineLevel="0" collapsed="false">
      <c r="A77" s="60" t="s">
        <v>178</v>
      </c>
      <c r="B77" s="41" t="s">
        <v>179</v>
      </c>
      <c r="C77" s="42"/>
      <c r="D77" s="45"/>
      <c r="E77" s="72" t="str">
        <f aca="false">IF(C77=0," ",F77/C77*100)</f>
        <v> </v>
      </c>
      <c r="F77" s="73" t="n">
        <f aca="false">D77-C77</f>
        <v>0</v>
      </c>
    </row>
    <row r="78" customFormat="false" ht="20.1" hidden="false" customHeight="true" outlineLevel="0" collapsed="false">
      <c r="A78" s="60" t="s">
        <v>180</v>
      </c>
      <c r="B78" s="41" t="s">
        <v>181</v>
      </c>
      <c r="C78" s="42"/>
      <c r="D78" s="45"/>
      <c r="E78" s="72" t="str">
        <f aca="false">IF(C78=0," ",F78/C78*100)</f>
        <v> </v>
      </c>
      <c r="F78" s="73" t="n">
        <f aca="false">D78-C78</f>
        <v>0</v>
      </c>
    </row>
    <row r="79" customFormat="false" ht="20.1" hidden="false" customHeight="true" outlineLevel="0" collapsed="false">
      <c r="A79" s="60" t="s">
        <v>182</v>
      </c>
      <c r="B79" s="41" t="s">
        <v>183</v>
      </c>
      <c r="C79" s="42"/>
      <c r="D79" s="45"/>
      <c r="E79" s="72" t="str">
        <f aca="false">IF(C79=0," ",F79/C79*100)</f>
        <v> </v>
      </c>
      <c r="F79" s="73" t="n">
        <f aca="false">D79-C79</f>
        <v>0</v>
      </c>
    </row>
    <row r="80" customFormat="false" ht="20.1" hidden="false" customHeight="true" outlineLevel="0" collapsed="false">
      <c r="A80" s="60" t="s">
        <v>184</v>
      </c>
      <c r="B80" s="41" t="s">
        <v>185</v>
      </c>
      <c r="C80" s="42"/>
      <c r="D80" s="45"/>
      <c r="E80" s="72" t="str">
        <f aca="false">IF(C80=0," ",F80/C80*100)</f>
        <v> </v>
      </c>
      <c r="F80" s="73" t="n">
        <f aca="false">D80-C80</f>
        <v>0</v>
      </c>
    </row>
    <row r="81" customFormat="false" ht="20.1" hidden="false" customHeight="true" outlineLevel="0" collapsed="false">
      <c r="A81" s="60" t="s">
        <v>186</v>
      </c>
      <c r="B81" s="41" t="s">
        <v>187</v>
      </c>
      <c r="C81" s="42"/>
      <c r="D81" s="45"/>
      <c r="E81" s="72" t="str">
        <f aca="false">IF(C81=0," ",F81/C81*100)</f>
        <v> </v>
      </c>
      <c r="F81" s="73" t="n">
        <f aca="false">D81-C81</f>
        <v>0</v>
      </c>
    </row>
    <row r="82" customFormat="false" ht="20.1" hidden="false" customHeight="true" outlineLevel="0" collapsed="false">
      <c r="A82" s="60" t="s">
        <v>188</v>
      </c>
      <c r="B82" s="41" t="s">
        <v>189</v>
      </c>
      <c r="C82" s="42"/>
      <c r="D82" s="45"/>
      <c r="E82" s="72" t="str">
        <f aca="false">IF(C82=0," ",F82/C82*100)</f>
        <v> </v>
      </c>
      <c r="F82" s="73" t="n">
        <f aca="false">D82-C82</f>
        <v>0</v>
      </c>
    </row>
    <row r="83" s="39" customFormat="true" ht="20.1" hidden="false" customHeight="true" outlineLevel="0" collapsed="false">
      <c r="A83" s="74" t="s">
        <v>190</v>
      </c>
      <c r="B83" s="41" t="s">
        <v>61</v>
      </c>
      <c r="C83" s="48" t="n">
        <f aca="false">SUM(C84:C88)</f>
        <v>872953</v>
      </c>
      <c r="D83" s="48" t="n">
        <f aca="false">SUM(D84:D88)</f>
        <v>872953</v>
      </c>
      <c r="E83" s="72" t="n">
        <f aca="false">IF(C83=0," ",F83/C83*100)</f>
        <v>0</v>
      </c>
      <c r="F83" s="73" t="n">
        <f aca="false">D83-C83</f>
        <v>0</v>
      </c>
    </row>
    <row r="84" s="39" customFormat="true" ht="20.1" hidden="false" customHeight="true" outlineLevel="0" collapsed="false">
      <c r="A84" s="60" t="s">
        <v>191</v>
      </c>
      <c r="B84" s="41" t="s">
        <v>192</v>
      </c>
      <c r="C84" s="42"/>
      <c r="D84" s="45"/>
      <c r="E84" s="72" t="str">
        <f aca="false">IF(C84=0," ",F84/C84*100)</f>
        <v> </v>
      </c>
      <c r="F84" s="73" t="n">
        <f aca="false">D84-C84</f>
        <v>0</v>
      </c>
    </row>
    <row r="85" s="39" customFormat="true" ht="20.1" hidden="false" customHeight="true" outlineLevel="0" collapsed="false">
      <c r="A85" s="60" t="s">
        <v>193</v>
      </c>
      <c r="B85" s="41" t="s">
        <v>194</v>
      </c>
      <c r="C85" s="42" t="n">
        <v>872953</v>
      </c>
      <c r="D85" s="45" t="n">
        <v>872953</v>
      </c>
      <c r="E85" s="72" t="n">
        <f aca="false">IF(C85=0," ",F85/C85*100)</f>
        <v>0</v>
      </c>
      <c r="F85" s="73" t="n">
        <f aca="false">D85-C85</f>
        <v>0</v>
      </c>
    </row>
    <row r="86" s="39" customFormat="true" ht="20.1" hidden="false" customHeight="true" outlineLevel="0" collapsed="false">
      <c r="A86" s="60" t="s">
        <v>195</v>
      </c>
      <c r="B86" s="41" t="s">
        <v>196</v>
      </c>
      <c r="C86" s="42"/>
      <c r="D86" s="45"/>
      <c r="E86" s="72" t="str">
        <f aca="false">IF(C86=0," ",F86/C86*100)</f>
        <v> </v>
      </c>
      <c r="F86" s="73" t="n">
        <f aca="false">D86-C86</f>
        <v>0</v>
      </c>
    </row>
    <row r="87" s="39" customFormat="true" ht="20.1" hidden="false" customHeight="true" outlineLevel="0" collapsed="false">
      <c r="A87" s="60" t="s">
        <v>197</v>
      </c>
      <c r="B87" s="41" t="s">
        <v>198</v>
      </c>
      <c r="C87" s="42"/>
      <c r="D87" s="45"/>
      <c r="E87" s="72" t="str">
        <f aca="false">IF(C87=0," ",F87/C87*100)</f>
        <v> </v>
      </c>
      <c r="F87" s="73" t="n">
        <f aca="false">D87-C87</f>
        <v>0</v>
      </c>
    </row>
    <row r="88" s="39" customFormat="true" ht="20.1" hidden="false" customHeight="true" outlineLevel="0" collapsed="false">
      <c r="A88" s="60" t="s">
        <v>199</v>
      </c>
      <c r="B88" s="41" t="s">
        <v>200</v>
      </c>
      <c r="C88" s="75"/>
      <c r="D88" s="45"/>
      <c r="E88" s="72" t="str">
        <f aca="false">IF(C88=0," ",F88/C88*100)</f>
        <v> </v>
      </c>
      <c r="F88" s="73" t="n">
        <f aca="false">D88-C88</f>
        <v>0</v>
      </c>
    </row>
    <row r="89" s="39" customFormat="true" ht="18" hidden="false" customHeight="true" outlineLevel="0" collapsed="false">
      <c r="A89" s="76" t="s">
        <v>201</v>
      </c>
      <c r="B89" s="54"/>
      <c r="C89" s="54" t="n">
        <f aca="false">+C74+C83</f>
        <v>872953</v>
      </c>
      <c r="D89" s="55" t="n">
        <f aca="false">D74+D83</f>
        <v>872953</v>
      </c>
      <c r="E89" s="65" t="n">
        <f aca="false">IF(C89=0," ",F89/C89*100)</f>
        <v>0</v>
      </c>
      <c r="F89" s="66" t="n">
        <f aca="false">D89-C89</f>
        <v>0</v>
      </c>
      <c r="G89" s="77"/>
    </row>
    <row r="90" s="39" customFormat="true" ht="26.25" hidden="false" customHeight="true" outlineLevel="0" collapsed="false">
      <c r="A90" s="78" t="s">
        <v>202</v>
      </c>
      <c r="B90" s="79"/>
      <c r="C90" s="80" t="n">
        <f aca="false">C48+C71+C89</f>
        <v>12332044</v>
      </c>
      <c r="D90" s="80" t="n">
        <f aca="false">D48+D71+D89</f>
        <v>11983556</v>
      </c>
      <c r="E90" s="81" t="n">
        <f aca="false">IF(C90=0," ",F90/C90*100)</f>
        <v>-2.82587379675259</v>
      </c>
      <c r="F90" s="82" t="n">
        <f aca="false">D90-C90</f>
        <v>-348488</v>
      </c>
    </row>
    <row r="91" customFormat="false" ht="13.2" hidden="false" customHeight="false" outlineLevel="0" collapsed="false">
      <c r="A91" s="21"/>
      <c r="B91" s="83"/>
      <c r="C91" s="84"/>
      <c r="D91" s="84"/>
      <c r="E91" s="68"/>
      <c r="F91" s="85"/>
    </row>
    <row r="92" customFormat="false" ht="1.5" hidden="false" customHeight="true" outlineLevel="0" collapsed="false">
      <c r="A92" s="21"/>
      <c r="B92" s="83"/>
      <c r="C92" s="84"/>
      <c r="D92" s="84"/>
      <c r="E92" s="68"/>
      <c r="G92" s="85"/>
    </row>
    <row r="93" customFormat="false" ht="16.5" hidden="false" customHeight="true" outlineLevel="0" collapsed="false">
      <c r="A93" s="30" t="s">
        <v>203</v>
      </c>
      <c r="B93" s="86"/>
      <c r="C93" s="31" t="str">
        <f aca="false">+CONCATENATE("INICIAL ",'DATOS IDENTIFICATIVOS'!$C$9-1)</f>
        <v>INICIAL 2020</v>
      </c>
      <c r="D93" s="31" t="str">
        <f aca="false">+CONCATENATE("PREVISION ",'DATOS IDENTIFICATIVOS'!$C$9)</f>
        <v>PREVISION 2021</v>
      </c>
      <c r="E93" s="32" t="s">
        <v>56</v>
      </c>
      <c r="F93" s="32" t="str">
        <f aca="false">CONCATENATE("DIFERENCIAS"," ",E94,"-",D94)</f>
        <v>DIFERENCIAS %VAR.-</v>
      </c>
    </row>
    <row r="94" customFormat="false" ht="13.5" hidden="false" customHeight="true" outlineLevel="0" collapsed="false">
      <c r="A94" s="33" t="s">
        <v>57</v>
      </c>
      <c r="B94" s="87"/>
      <c r="C94" s="31"/>
      <c r="D94" s="31"/>
      <c r="E94" s="34" t="s">
        <v>58</v>
      </c>
      <c r="F94" s="34" t="s">
        <v>59</v>
      </c>
    </row>
    <row r="95" customFormat="false" ht="10.2" hidden="false" customHeight="true" outlineLevel="0" collapsed="false">
      <c r="A95" s="21"/>
      <c r="B95" s="83"/>
      <c r="C95" s="84"/>
      <c r="D95" s="84"/>
      <c r="E95" s="68"/>
      <c r="F95" s="69"/>
    </row>
    <row r="96" customFormat="false" ht="15" hidden="false" customHeight="true" outlineLevel="0" collapsed="false">
      <c r="A96" s="88" t="s">
        <v>204</v>
      </c>
      <c r="B96" s="89" t="s">
        <v>205</v>
      </c>
      <c r="C96" s="90"/>
      <c r="D96" s="91"/>
      <c r="E96" s="92" t="str">
        <f aca="false">IF(C96=0," ",F96/C96*100)</f>
        <v> </v>
      </c>
      <c r="F96" s="93" t="n">
        <f aca="false">D96-C96</f>
        <v>0</v>
      </c>
    </row>
    <row r="97" customFormat="false" ht="15" hidden="false" customHeight="true" outlineLevel="0" collapsed="false">
      <c r="A97" s="94" t="s">
        <v>206</v>
      </c>
      <c r="B97" s="95" t="s">
        <v>207</v>
      </c>
      <c r="C97" s="45"/>
      <c r="D97" s="42"/>
      <c r="E97" s="96" t="str">
        <f aca="false">IF(C97=0," ",F97/C97*100)</f>
        <v> </v>
      </c>
      <c r="F97" s="97" t="n">
        <f aca="false">D97-C97</f>
        <v>0</v>
      </c>
    </row>
    <row r="98" customFormat="false" ht="15" hidden="false" customHeight="true" outlineLevel="0" collapsed="false">
      <c r="A98" s="94" t="s">
        <v>208</v>
      </c>
      <c r="B98" s="95" t="s">
        <v>209</v>
      </c>
      <c r="C98" s="45"/>
      <c r="D98" s="45"/>
      <c r="E98" s="72" t="str">
        <f aca="false">IF(C98=0," ",F98/C98*100)</f>
        <v> </v>
      </c>
      <c r="F98" s="97" t="n">
        <f aca="false">D98-C98</f>
        <v>0</v>
      </c>
    </row>
    <row r="99" customFormat="false" ht="15" hidden="false" customHeight="true" outlineLevel="0" collapsed="false">
      <c r="A99" s="94" t="s">
        <v>210</v>
      </c>
      <c r="B99" s="95" t="s">
        <v>211</v>
      </c>
      <c r="C99" s="45"/>
      <c r="D99" s="45"/>
      <c r="E99" s="72" t="str">
        <f aca="false">IF(C99=0," ",F99/C99*100)</f>
        <v> </v>
      </c>
      <c r="F99" s="97" t="n">
        <f aca="false">D99-C99</f>
        <v>0</v>
      </c>
    </row>
    <row r="100" customFormat="false" ht="15" hidden="false" customHeight="true" outlineLevel="0" collapsed="false">
      <c r="A100" s="94" t="s">
        <v>212</v>
      </c>
      <c r="B100" s="95" t="s">
        <v>213</v>
      </c>
      <c r="C100" s="45"/>
      <c r="D100" s="45"/>
      <c r="E100" s="72" t="str">
        <f aca="false">IF(C100=0," ",F100/C100*100)</f>
        <v> </v>
      </c>
      <c r="F100" s="97" t="n">
        <f aca="false">D100-C100</f>
        <v>0</v>
      </c>
    </row>
    <row r="101" customFormat="false" ht="17.25" hidden="false" customHeight="true" outlineLevel="0" collapsed="false">
      <c r="A101" s="94" t="s">
        <v>214</v>
      </c>
      <c r="B101" s="95" t="s">
        <v>215</v>
      </c>
      <c r="C101" s="45"/>
      <c r="D101" s="45"/>
      <c r="E101" s="72" t="str">
        <f aca="false">IF(C101=0," ",F101/C101*100)</f>
        <v> </v>
      </c>
      <c r="F101" s="97" t="n">
        <f aca="false">D101-C101</f>
        <v>0</v>
      </c>
    </row>
    <row r="102" customFormat="false" ht="17.25" hidden="false" customHeight="true" outlineLevel="0" collapsed="false">
      <c r="A102" s="98" t="s">
        <v>216</v>
      </c>
      <c r="B102" s="99" t="s">
        <v>217</v>
      </c>
      <c r="C102" s="75"/>
      <c r="D102" s="75"/>
      <c r="E102" s="100" t="str">
        <f aca="false">IF(C102=0," ",F102/C102*100)</f>
        <v> </v>
      </c>
      <c r="F102" s="101" t="n">
        <f aca="false">D102-C102</f>
        <v>0</v>
      </c>
    </row>
    <row r="103" customFormat="false" ht="15" hidden="false" customHeight="true" outlineLevel="0" collapsed="false">
      <c r="A103" s="21"/>
      <c r="B103" s="21"/>
      <c r="C103" s="67"/>
      <c r="D103" s="67"/>
      <c r="E103" s="68"/>
      <c r="F103" s="69"/>
    </row>
    <row r="104" customFormat="false" ht="15" hidden="false" customHeight="true" outlineLevel="0" collapsed="false">
      <c r="A104" s="102" t="s">
        <v>218</v>
      </c>
      <c r="B104" s="103"/>
      <c r="C104" s="55" t="n">
        <f aca="false">C96-ABS(C97)+C98+C99+C100+C101+C102</f>
        <v>0</v>
      </c>
      <c r="D104" s="55" t="n">
        <f aca="false">D96-ABS(D97)+D98+D99+D100+D101+D102</f>
        <v>0</v>
      </c>
      <c r="E104" s="104" t="str">
        <f aca="false">IF(C104=0," ",F104/C104*100)</f>
        <v> </v>
      </c>
      <c r="F104" s="105" t="n">
        <f aca="false">D104-C104</f>
        <v>0</v>
      </c>
    </row>
    <row r="105" customFormat="false" ht="10.2" hidden="false" customHeight="true" outlineLevel="0" collapsed="false">
      <c r="A105" s="21"/>
      <c r="B105" s="21"/>
      <c r="C105" s="84"/>
      <c r="D105" s="84"/>
      <c r="E105" s="68"/>
      <c r="F105" s="69"/>
    </row>
    <row r="106" customFormat="false" ht="10.2" hidden="false" customHeight="true" outlineLevel="0" collapsed="false">
      <c r="A106" s="21"/>
      <c r="B106" s="21"/>
      <c r="C106" s="84"/>
      <c r="D106" s="84"/>
      <c r="E106" s="68"/>
      <c r="F106" s="69"/>
    </row>
    <row r="107" customFormat="false" ht="20.1" hidden="false" customHeight="true" outlineLevel="0" collapsed="false">
      <c r="A107" s="106" t="s">
        <v>219</v>
      </c>
      <c r="B107" s="107"/>
      <c r="C107" s="93" t="n">
        <f aca="false">C90</f>
        <v>12332044</v>
      </c>
      <c r="D107" s="93" t="n">
        <f aca="false">D90</f>
        <v>11983556</v>
      </c>
      <c r="E107" s="108" t="n">
        <f aca="false">IF(C107=0," ",F107/C107*100)</f>
        <v>-2.82587379675259</v>
      </c>
      <c r="F107" s="93" t="n">
        <f aca="false">D107-C107</f>
        <v>-348488</v>
      </c>
    </row>
    <row r="108" customFormat="false" ht="20.1" hidden="false" customHeight="true" outlineLevel="0" collapsed="false">
      <c r="A108" s="109" t="s">
        <v>220</v>
      </c>
      <c r="B108" s="110"/>
      <c r="C108" s="97" t="n">
        <f aca="false">C104</f>
        <v>0</v>
      </c>
      <c r="D108" s="97" t="n">
        <f aca="false">D104</f>
        <v>0</v>
      </c>
      <c r="E108" s="72" t="str">
        <f aca="false">IF(C108=0," ",F108/C108*100)</f>
        <v> </v>
      </c>
      <c r="F108" s="97" t="n">
        <f aca="false">D108-C108</f>
        <v>0</v>
      </c>
    </row>
    <row r="109" customFormat="false" ht="20.1" hidden="false" customHeight="true" outlineLevel="0" collapsed="false">
      <c r="A109" s="111" t="s">
        <v>221</v>
      </c>
      <c r="B109" s="112"/>
      <c r="C109" s="113" t="n">
        <f aca="false">C107+C108</f>
        <v>12332044</v>
      </c>
      <c r="D109" s="113" t="n">
        <f aca="false">D107+D108</f>
        <v>11983556</v>
      </c>
      <c r="E109" s="65" t="n">
        <f aca="false">IF(C109=0," ",F109/C109*100)</f>
        <v>-2.82587379675259</v>
      </c>
      <c r="F109" s="113" t="n">
        <f aca="false">D109-C109</f>
        <v>-348488</v>
      </c>
    </row>
    <row r="110" customFormat="false" ht="12.6" hidden="false" customHeight="false" outlineLevel="0" collapsed="false"/>
    <row r="111" customFormat="false" ht="12.6" hidden="true" customHeight="false" outlineLevel="0" collapsed="false"/>
    <row r="112" customFormat="false" ht="12.6" hidden="false" customHeight="false" outlineLevel="0" collapsed="false"/>
    <row r="113" customFormat="false" ht="12.6" hidden="false" customHeight="false" outlineLevel="0" collapsed="false"/>
    <row r="114" customFormat="false" ht="12.6" hidden="true" customHeight="false" outlineLevel="0" collapsed="false">
      <c r="A114" s="114" t="s">
        <v>222</v>
      </c>
    </row>
    <row r="115" customFormat="false" ht="12.6" hidden="false" customHeight="false" outlineLevel="0" collapsed="false"/>
    <row r="116" customFormat="false" ht="12.6" hidden="false" customHeight="false" outlineLevel="0" collapsed="false"/>
    <row r="117" customFormat="false" ht="12.6" hidden="false" customHeight="false" outlineLevel="0" collapsed="false"/>
    <row r="118" customFormat="false" ht="12.6" hidden="false" customHeight="false" outlineLevel="0" collapsed="false"/>
    <row r="119" customFormat="false" ht="12.6" hidden="true" customHeight="false" outlineLevel="0" collapsed="false">
      <c r="C119" s="9" t="s">
        <v>223</v>
      </c>
    </row>
    <row r="120" customFormat="false" ht="12.6" hidden="false" customHeight="false" outlineLevel="0" collapsed="false"/>
    <row r="121" customFormat="false" ht="12.6" hidden="false" customHeight="false" outlineLevel="0" collapsed="false"/>
    <row r="122" customFormat="false" ht="12.6" hidden="false" customHeight="false" outlineLevel="0" collapsed="false"/>
    <row r="123" customFormat="false" ht="12.6" hidden="false" customHeight="false" outlineLevel="0" collapsed="false"/>
    <row r="124" customFormat="false" ht="12.6" hidden="false" customHeight="false" outlineLevel="0" collapsed="false"/>
    <row r="125" customFormat="false" ht="12.6" hidden="false" customHeight="false" outlineLevel="0" collapsed="false"/>
    <row r="126" customFormat="false" ht="12.6" hidden="false" customHeight="false" outlineLevel="0" collapsed="false"/>
    <row r="127" customFormat="false" ht="12.6" hidden="false" customHeight="false" outlineLevel="0" collapsed="false"/>
    <row r="128" customFormat="false" ht="12.6" hidden="false" customHeight="false" outlineLevel="0" collapsed="false"/>
    <row r="129" customFormat="false" ht="12.6" hidden="false" customHeight="false" outlineLevel="0" collapsed="false"/>
    <row r="130" customFormat="false" ht="12.6" hidden="false" customHeight="false" outlineLevel="0" collapsed="false"/>
    <row r="131" customFormat="false" ht="12.6" hidden="false" customHeight="false" outlineLevel="0" collapsed="false"/>
    <row r="132" customFormat="false" ht="12.6" hidden="false" customHeight="false" outlineLevel="0" collapsed="false"/>
    <row r="133" customFormat="false" ht="12.6" hidden="false" customHeight="false" outlineLevel="0" collapsed="false"/>
    <row r="134" customFormat="false" ht="12.6" hidden="false" customHeight="false" outlineLevel="0" collapsed="false"/>
    <row r="135" customFormat="false" ht="12.6" hidden="false" customHeight="false" outlineLevel="0" collapsed="false"/>
    <row r="136" customFormat="false" ht="12.6" hidden="false" customHeight="false" outlineLevel="0" collapsed="false"/>
    <row r="137" customFormat="false" ht="12.6" hidden="false" customHeight="false" outlineLevel="0" collapsed="false"/>
    <row r="138" customFormat="false" ht="12.6" hidden="false" customHeight="false" outlineLevel="0" collapsed="false"/>
    <row r="139" customFormat="false" ht="12.6" hidden="false" customHeight="false" outlineLevel="0" collapsed="false"/>
    <row r="140" customFormat="false" ht="12.75" hidden="false" customHeight="true" outlineLevel="0" collapsed="false"/>
  </sheetData>
  <sheetProtection algorithmName="SHA-512" hashValue="+H9f4iojpjYKuCyFi/nha4QJTyPn5O2hykFi4h8Fna4wAZsbXBkJUM91e0RVRLE0wDxTrwvET0YILK0NEMXLow==" saltValue="zufLa0lxe0aYcn7U+UQWGA==" spinCount="100000" sheet="true" objects="true" scenarios="true"/>
  <mergeCells count="11">
    <mergeCell ref="A1:F1"/>
    <mergeCell ref="A2:C2"/>
    <mergeCell ref="D2:F2"/>
    <mergeCell ref="A4:E4"/>
    <mergeCell ref="A6:F6"/>
    <mergeCell ref="C8:C9"/>
    <mergeCell ref="D8:D9"/>
    <mergeCell ref="E8:F8"/>
    <mergeCell ref="C93:C94"/>
    <mergeCell ref="D93:D94"/>
    <mergeCell ref="E93:F93"/>
  </mergeCells>
  <dataValidations count="3">
    <dataValidation allowBlank="true" error="La presupuestación no admite decimales" errorTitle="Numeros decimales no permitidos" operator="between" showDropDown="false" showErrorMessage="true" showInputMessage="true" sqref="D2 B3 B5:B94 E8:F8 A20 E93:F93 B95:B1119" type="none">
      <formula1>0</formula1>
      <formula2>0</formula2>
    </dataValidation>
    <dataValidation allowBlank="true" error="La presupuestación no admite decimales" errorTitle="Numeros decimales no permitidos" operator="between" showDropDown="false" showErrorMessage="true" showInputMessage="true" sqref="A1 G1:IV3 A3 C3:F3 F4:IV4 A5:A19 C5:IV7 C8:D8 G8:IV109 D9:F9 C10:F91 A21:A1119 C92:E92 C93:D93 D94:F94 C95:F109 C110:IV1119" type="whole">
      <formula1>-1E+026</formula1>
      <formula2>1E+026</formula2>
    </dataValidation>
    <dataValidation allowBlank="true" error="La presupuestación no admite decimales" errorTitle="Números decimales no admitidos" operator="between" showDropDown="false" showErrorMessage="true" showInputMessage="true" sqref="A2 A4:E4" type="whole">
      <formula1>-1E+025</formula1>
      <formula2>1E+026</formula2>
    </dataValidation>
  </dataValidations>
  <printOptions headings="false" gridLines="false" gridLinesSet="true" horizontalCentered="true" verticalCentered="false"/>
  <pageMargins left="0.7875" right="0.39375" top="0.590277777777778" bottom="0.590277777777778" header="0.511805555555555" footer="0.511805555555555"/>
  <pageSetup paperSize="9" scale="61" firstPageNumber="0" fitToWidth="1" fitToHeight="1" pageOrder="overThenDown" orientation="portrait" blackAndWhite="false" draft="false" cellComments="none" useFirstPageNumber="false" horizontalDpi="300" verticalDpi="300" copies="1"/>
  <headerFooter differentFirst="false" differentOddEven="false">
    <oddHeader/>
    <oddFooter/>
  </headerFooter>
  <rowBreaks count="1" manualBreakCount="1">
    <brk id="59" man="true" max="16383" min="0"/>
  </rowBreaks>
  <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I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7" activeCellId="0" sqref="A7"/>
    </sheetView>
  </sheetViews>
  <sheetFormatPr defaultColWidth="10.6875" defaultRowHeight="13.2" zeroHeight="false" outlineLevelRow="0" outlineLevelCol="0"/>
  <cols>
    <col collapsed="false" customWidth="true" hidden="false" outlineLevel="0" max="5" min="5" style="391" width="11.45"/>
    <col collapsed="false" customWidth="true" hidden="false" outlineLevel="0" max="6" min="6" style="0" width="22.33"/>
    <col collapsed="false" customWidth="true" hidden="false" outlineLevel="0" max="7" min="7" style="0" width="20.45"/>
    <col collapsed="false" customWidth="true" hidden="false" outlineLevel="0" max="8" min="8" style="0" width="9.56"/>
    <col collapsed="false" customWidth="true" hidden="false" outlineLevel="0" max="9" min="9" style="0" width="18.66"/>
  </cols>
  <sheetData>
    <row r="1" customFormat="false" ht="13.2" hidden="false" customHeight="false" outlineLevel="0" collapsed="false">
      <c r="A1" s="0" t="s">
        <v>891</v>
      </c>
      <c r="B1" s="0" t="n">
        <f aca="false">+'DATOS IDENTIFICATIVOS'!$C$9</f>
        <v>2021</v>
      </c>
      <c r="C1" s="0" t="n">
        <v>45</v>
      </c>
      <c r="D1" s="0" t="s">
        <v>888</v>
      </c>
      <c r="E1" s="391" t="str">
        <f aca="false">+VLOOKUP('DATOS IDENTIFICATIVOS'!$A$52,'EMPRESA- PROGRAMA'!$B$2:$C$45,2,FALSE())</f>
        <v>910I</v>
      </c>
      <c r="F1" s="0" t="n">
        <f aca="false">+'EP5 OBJETIVOS Y ACTIVIDADES'!A13</f>
        <v>1</v>
      </c>
      <c r="G1" s="0" t="str">
        <f aca="false">+'EP5 OBJETIVOS Y ACTIVIDADES'!B13</f>
        <v>PLANIF., COLAB., INNOVACIÓN Y GESTIÓN EFICIENTE DE REC. DE FORMACIÓN DEL S.R.S, FACILITAR SOPORTE TÉCNICO-PEDAGÓGICO AC. MODALIDAD E-LEARNING O B-LEARNING. SOPORTE EVENTOS CIENTÍF.GEST ESCUELA SALUD</v>
      </c>
      <c r="H1" s="0" t="str">
        <f aca="false">+'EP5 OBJETIVOS Y ACTIVIDADES'!C13</f>
        <v>A</v>
      </c>
      <c r="I1" s="0" t="str">
        <f aca="false">+'EP5 OBJETIVOS Y ACTIVIDADES'!D13</f>
        <v>Planif., org. y gestión de activ. de formación online del Sistema Regional de Salud.</v>
      </c>
    </row>
    <row r="2" customFormat="false" ht="13.2" hidden="false" customHeight="false" outlineLevel="0" collapsed="false">
      <c r="A2" s="0" t="s">
        <v>891</v>
      </c>
      <c r="B2" s="0" t="n">
        <f aca="false">+'DATOS IDENTIFICATIVOS'!$C$9</f>
        <v>2021</v>
      </c>
      <c r="C2" s="0" t="n">
        <v>45</v>
      </c>
      <c r="D2" s="0" t="s">
        <v>888</v>
      </c>
      <c r="E2" s="391" t="str">
        <f aca="false">+VLOOKUP('DATOS IDENTIFICATIVOS'!$A$52,'EMPRESA- PROGRAMA'!$B$2:$C$45,2,FALSE())</f>
        <v>910I</v>
      </c>
      <c r="F2" s="0" t="n">
        <f aca="false">+'EP5 OBJETIVOS Y ACTIVIDADES'!A14</f>
        <v>1</v>
      </c>
      <c r="G2" s="0" t="str">
        <f aca="false">+'EP5 OBJETIVOS Y ACTIVIDADES'!B14</f>
        <v>PLANIFICACIÓN, COLABORACIÓN, INNOVACIÓN Y GESTIÓN EFICIENTE DE LOS REC. DE FORMACIÓN DEL S.R.S, FACILITAR SOPORTE TÉCNICO-PEDAGÓGICO AC. MODALIDAD E-LEARNING O B-LEARNING. SOPORTE EVENTOS CIENTÍF.</v>
      </c>
      <c r="H2" s="0" t="str">
        <f aca="false">+'EP5 OBJETIVOS Y ACTIVIDADES'!C14</f>
        <v>B</v>
      </c>
      <c r="I2" s="0" t="str">
        <f aca="false">+'EP5 OBJETIVOS Y ACTIVIDADES'!D14</f>
        <v>Planificación, organización y gestión de eventos científicos</v>
      </c>
    </row>
    <row r="3" customFormat="false" ht="13.2" hidden="false" customHeight="false" outlineLevel="0" collapsed="false">
      <c r="A3" s="0" t="s">
        <v>891</v>
      </c>
      <c r="B3" s="0" t="n">
        <f aca="false">+'DATOS IDENTIFICATIVOS'!$C$9</f>
        <v>2021</v>
      </c>
      <c r="C3" s="0" t="n">
        <v>45</v>
      </c>
      <c r="D3" s="0" t="s">
        <v>888</v>
      </c>
      <c r="E3" s="391" t="str">
        <f aca="false">+VLOOKUP('DATOS IDENTIFICATIVOS'!$A$52,'EMPRESA- PROGRAMA'!$B$2:$C$45,2,FALSE())</f>
        <v>910I</v>
      </c>
      <c r="F3" s="0" t="n">
        <f aca="false">+'EP5 OBJETIVOS Y ACTIVIDADES'!A15</f>
        <v>1</v>
      </c>
      <c r="G3" s="0" t="str">
        <f aca="false">+'EP5 OBJETIVOS Y ACTIVIDADES'!B15</f>
        <v>PLANIFICACIÓN, COLABORACIÓN, INNOVACIÓN Y GESTIÓN EFICIENTE DE LOS REC. DE FORMACIÓN DEL S.R.S, FACILITAR SOPORTE TÉCNICO-PEDAGÓGICO AC. MODALIDAD E-LEARNING O B-LEARNING. SOPORTE EVENTOS CIENTÍF.</v>
      </c>
      <c r="H3" s="0" t="str">
        <f aca="false">+'EP5 OBJETIVOS Y ACTIVIDADES'!C15</f>
        <v>C</v>
      </c>
      <c r="I3" s="0" t="str">
        <f aca="false">+'EP5 OBJETIVOS Y ACTIVIDADES'!D15</f>
        <v>Planificación, organización y gestión de actividades de formación presencial del Sistema Regional de Salud</v>
      </c>
    </row>
    <row r="4" customFormat="false" ht="13.2" hidden="false" customHeight="false" outlineLevel="0" collapsed="false">
      <c r="A4" s="0" t="s">
        <v>891</v>
      </c>
      <c r="B4" s="0" t="n">
        <f aca="false">+'DATOS IDENTIFICATIVOS'!$C$9</f>
        <v>2021</v>
      </c>
      <c r="C4" s="0" t="n">
        <v>45</v>
      </c>
      <c r="D4" s="0" t="s">
        <v>888</v>
      </c>
      <c r="E4" s="391" t="str">
        <f aca="false">+VLOOKUP('DATOS IDENTIFICATIVOS'!$A$52,'EMPRESA- PROGRAMA'!$B$2:$C$45,2,FALSE())</f>
        <v>910I</v>
      </c>
      <c r="F4" s="0" t="n">
        <f aca="false">+'EP5 OBJETIVOS Y ACTIVIDADES'!A16</f>
        <v>1</v>
      </c>
      <c r="G4" s="0" t="str">
        <f aca="false">+'EP5 OBJETIVOS Y ACTIVIDADES'!B16</f>
        <v>PLANIFICACIÓN, COLABORACIÓN, INNOVACIÓN Y GESTIÓN EFICIENTE DE LOS REC. DE FORMACIÓN DEL S.R.S, FACILITAR SOPORTE TÉCNICO-PEDAGÓGICO AC. MODALIDAD E-LEARNING O B-LEARNING. SOPORTE EVENTOS CIENTÍF.</v>
      </c>
      <c r="H4" s="0" t="str">
        <f aca="false">+'EP5 OBJETIVOS Y ACTIVIDADES'!C16</f>
        <v>D</v>
      </c>
      <c r="I4" s="0" t="str">
        <f aca="false">+'EP5 OBJETIVOS Y ACTIVIDADES'!D16</f>
        <v>Elaboración de materiales didácticos audiovisuales y no audiovisuales (libros electrónicos, HTML/Scorm,): producción/grabación/edición</v>
      </c>
    </row>
    <row r="5" customFormat="false" ht="13.2" hidden="false" customHeight="false" outlineLevel="0" collapsed="false">
      <c r="A5" s="0" t="s">
        <v>891</v>
      </c>
      <c r="B5" s="0" t="n">
        <f aca="false">+'DATOS IDENTIFICATIVOS'!$C$9</f>
        <v>2021</v>
      </c>
      <c r="C5" s="0" t="n">
        <v>45</v>
      </c>
      <c r="D5" s="0" t="s">
        <v>888</v>
      </c>
      <c r="E5" s="391" t="str">
        <f aca="false">+VLOOKUP('DATOS IDENTIFICATIVOS'!$A$52,'EMPRESA- PROGRAMA'!$B$2:$C$45,2,FALSE())</f>
        <v>910I</v>
      </c>
      <c r="F5" s="0" t="n">
        <f aca="false">+'EP5 OBJETIVOS Y ACTIVIDADES'!A17</f>
        <v>1</v>
      </c>
      <c r="G5" s="0" t="str">
        <f aca="false">+'EP5 OBJETIVOS Y ACTIVIDADES'!B17</f>
        <v>PLANIFICACIÓN, COLABORACIÓN, INNOVACIÓN Y GESTIÓN EFICIENTE DE LOS REC. DE FORMACIÓN DEL S.R.S, FACILITAR SOPORTE TÉCNICO-PEDAGÓGICO AC. MODALIDAD E-LEARNING O B-LEARNING. SOPORTE EVENTOS CIENTÍF.</v>
      </c>
      <c r="H5" s="0" t="str">
        <f aca="false">+'EP5 OBJETIVOS Y ACTIVIDADES'!C17</f>
        <v>E</v>
      </c>
      <c r="I5" s="0" t="str">
        <f aca="false">+'EP5 OBJETIVOS Y ACTIVIDADES'!D17</f>
        <v>Gest. de la Escuela de Salud de la Reg. Murcia. Gestión de act. de formación, elaboración de contenidos en formato electrónico, publicación y difusión de inform. Escuela de Salud y Medios Sociales</v>
      </c>
    </row>
    <row r="6" customFormat="false" ht="13.2" hidden="false" customHeight="false" outlineLevel="0" collapsed="false">
      <c r="A6" s="0" t="s">
        <v>891</v>
      </c>
      <c r="B6" s="0" t="n">
        <f aca="false">+'DATOS IDENTIFICATIVOS'!$C$9</f>
        <v>2021</v>
      </c>
      <c r="C6" s="0" t="n">
        <v>45</v>
      </c>
      <c r="D6" s="0" t="s">
        <v>888</v>
      </c>
      <c r="E6" s="391" t="str">
        <f aca="false">+VLOOKUP('DATOS IDENTIFICATIVOS'!$A$52,'EMPRESA- PROGRAMA'!$B$2:$C$45,2,FALSE())</f>
        <v>910I</v>
      </c>
      <c r="F6" s="0" t="n">
        <f aca="false">+'EP5 OBJETIVOS Y ACTIVIDADES'!A18</f>
        <v>2</v>
      </c>
      <c r="G6" s="0" t="str">
        <f aca="false">+'EP5 OBJETIVOS Y ACTIVIDADES'!B18</f>
        <v>GESTIÓN EFICAZ DE LOS PROGRAMAS ESTRATÉGICOS ENCOMENDADOS POR LA CONSEJERÍA DE SALUD Y EL SERVICIO MURCIANO DE SALUD, ASÍ COMO PROGRAMAS FINANCIADOS POR LA INICIATIVA PRIVADA</v>
      </c>
      <c r="H6" s="0" t="str">
        <f aca="false">+'EP5 OBJETIVOS Y ACTIVIDADES'!C18</f>
        <v>A</v>
      </c>
      <c r="I6" s="0" t="str">
        <f aca="false">+'EP5 OBJETIVOS Y ACTIVIDADES'!D18</f>
        <v>Gestión de Programas y Proyectos Estratégicos : Calidad Asistencial, de Sistemas de Información, Registros Sanitarios y Plan de Comunicación.</v>
      </c>
    </row>
    <row r="7" customFormat="false" ht="13.2" hidden="false" customHeight="false" outlineLevel="0" collapsed="false">
      <c r="A7" s="0" t="s">
        <v>891</v>
      </c>
      <c r="B7" s="0" t="n">
        <f aca="false">+'DATOS IDENTIFICATIVOS'!$C$9</f>
        <v>2021</v>
      </c>
      <c r="C7" s="0" t="n">
        <v>45</v>
      </c>
      <c r="D7" s="0" t="s">
        <v>888</v>
      </c>
      <c r="E7" s="391" t="str">
        <f aca="false">+VLOOKUP('DATOS IDENTIFICATIVOS'!$A$52,'EMPRESA- PROGRAMA'!$B$2:$C$45,2,FALSE())</f>
        <v>910I</v>
      </c>
      <c r="F7" s="0" t="n">
        <f aca="false">+'EP5 OBJETIVOS Y ACTIVIDADES'!A19</f>
        <v>2</v>
      </c>
      <c r="G7" s="0" t="str">
        <f aca="false">+'EP5 OBJETIVOS Y ACTIVIDADES'!B19</f>
        <v>GESTIÓN EFICAZ DE LOS PROGRAMAS ESTRATÉGICOS ENCOMENDADOS POR LA CONSEJERÍA DE SALUD Y EL SERVICIO MURCIANO DE SALUD, ASÍ COMO PROGRAMAS FINANCIADOS POR LA INICIATIVA PRIVADA</v>
      </c>
      <c r="H7" s="0" t="str">
        <f aca="false">+'EP5 OBJETIVOS Y ACTIVIDADES'!C19</f>
        <v>B</v>
      </c>
      <c r="I7" s="0" t="str">
        <f aca="false">+'EP5 OBJETIVOS Y ACTIVIDADES'!D19</f>
        <v>Gestión de Programas y Proyectos de Uso Racional de Medicamentos y Atención a la Salud</v>
      </c>
    </row>
    <row r="8" customFormat="false" ht="13.2" hidden="false" customHeight="false" outlineLevel="0" collapsed="false">
      <c r="A8" s="0" t="s">
        <v>891</v>
      </c>
      <c r="B8" s="0" t="n">
        <f aca="false">+'DATOS IDENTIFICATIVOS'!$C$9</f>
        <v>2021</v>
      </c>
      <c r="C8" s="0" t="n">
        <v>45</v>
      </c>
      <c r="D8" s="0" t="s">
        <v>888</v>
      </c>
      <c r="E8" s="391" t="str">
        <f aca="false">+VLOOKUP('DATOS IDENTIFICATIVOS'!$A$52,'EMPRESA- PROGRAMA'!$B$2:$C$45,2,FALSE())</f>
        <v>910I</v>
      </c>
      <c r="F8" s="0" t="n">
        <f aca="false">+'EP5 OBJETIVOS Y ACTIVIDADES'!A20</f>
        <v>2</v>
      </c>
      <c r="G8" s="0" t="str">
        <f aca="false">+'EP5 OBJETIVOS Y ACTIVIDADES'!B20</f>
        <v>GESTIÓN EFICAZ DE LOS PROGRAMAS ESTRATÉGICOS ENCOMENDADOS POR LA CONSEJERÍA DE SALUD Y EL SERVICIO MURCIANO DE SALUD, ASÍ COMO PROGRAMAS FINANCIADOS POR LA INICIATIVA PRIVADA</v>
      </c>
      <c r="H8" s="0" t="str">
        <f aca="false">+'EP5 OBJETIVOS Y ACTIVIDADES'!C20</f>
        <v>C</v>
      </c>
      <c r="I8" s="0" t="str">
        <f aca="false">+'EP5 OBJETIVOS Y ACTIVIDADES'!D20</f>
        <v>Gestión de Programas y Proyectos Europeos y de Innovación.</v>
      </c>
    </row>
    <row r="9" customFormat="false" ht="13.2" hidden="false" customHeight="false" outlineLevel="0" collapsed="false">
      <c r="A9" s="0" t="s">
        <v>891</v>
      </c>
      <c r="B9" s="0" t="n">
        <f aca="false">+'DATOS IDENTIFICATIVOS'!$C$9</f>
        <v>2021</v>
      </c>
      <c r="C9" s="0" t="n">
        <v>45</v>
      </c>
      <c r="D9" s="0" t="s">
        <v>888</v>
      </c>
      <c r="E9" s="391" t="str">
        <f aca="false">+VLOOKUP('DATOS IDENTIFICATIVOS'!$A$52,'EMPRESA- PROGRAMA'!$B$2:$C$45,2,FALSE())</f>
        <v>910I</v>
      </c>
      <c r="F9" s="0" t="n">
        <f aca="false">+'EP5 OBJETIVOS Y ACTIVIDADES'!A21</f>
        <v>2</v>
      </c>
      <c r="G9" s="0" t="str">
        <f aca="false">+'EP5 OBJETIVOS Y ACTIVIDADES'!B21</f>
        <v>GESTIÓN EFICAZ DE LOS PROGRAMAS ESTRATÉGICOS ENCOMENDADOS POR LA CONSEJERÍA DE SALUD Y EL SERVICIO MURCIANO DE SALUD, ASÍ COMO PROGRAMAS FINANCIADOS POR LA INICIATIVA PRIVADA</v>
      </c>
      <c r="H9" s="0" t="str">
        <f aca="false">+'EP5 OBJETIVOS Y ACTIVIDADES'!C21</f>
        <v>D</v>
      </c>
      <c r="I9" s="0" t="str">
        <f aca="false">+'EP5 OBJETIVOS Y ACTIVIDADES'!D21</f>
        <v>Promover prog. destinados a la participación de los pacientes y ciudadanos en la promoción de los autocuidados en salud y hábitos de vida saludables, incluida la prevención de las adicciones</v>
      </c>
    </row>
    <row r="10" customFormat="false" ht="13.2" hidden="false" customHeight="false" outlineLevel="0" collapsed="false">
      <c r="A10" s="0" t="s">
        <v>891</v>
      </c>
      <c r="B10" s="0" t="n">
        <f aca="false">+'DATOS IDENTIFICATIVOS'!$C$9</f>
        <v>2021</v>
      </c>
      <c r="C10" s="0" t="n">
        <v>45</v>
      </c>
      <c r="D10" s="0" t="s">
        <v>888</v>
      </c>
      <c r="E10" s="391" t="str">
        <f aca="false">+VLOOKUP('DATOS IDENTIFICATIVOS'!$A$52,'EMPRESA- PROGRAMA'!$B$2:$C$45,2,FALSE())</f>
        <v>910I</v>
      </c>
      <c r="F10" s="0" t="n">
        <f aca="false">+'EP5 OBJETIVOS Y ACTIVIDADES'!A22</f>
        <v>3</v>
      </c>
      <c r="G10" s="0" t="str">
        <f aca="false">+'EP5 OBJETIVOS Y ACTIVIDADES'!B22</f>
        <v>PLANIFICACIÓN, EJECUCIÓN, DESARROLLO, COLABORACIÓN, INNOVACIÓN Y GEST. EFICIENTE DE LOS RECURSOS COMO ÓRGANO DE GESTIÓN DEL INSTITUTO MURCIANO DE INVESTIGACIÓN VIRGEN DE LA ARRIXACA "IMIB"</v>
      </c>
      <c r="H10" s="0" t="str">
        <f aca="false">+'EP5 OBJETIVOS Y ACTIVIDADES'!C22</f>
        <v>A</v>
      </c>
      <c r="I10" s="0" t="str">
        <f aca="false">+'EP5 OBJETIVOS Y ACTIVIDADES'!D22</f>
        <v>Gestión de proyectos de investigación con financiación pública</v>
      </c>
    </row>
    <row r="11" customFormat="false" ht="13.2" hidden="false" customHeight="false" outlineLevel="0" collapsed="false">
      <c r="A11" s="0" t="s">
        <v>891</v>
      </c>
      <c r="B11" s="0" t="n">
        <f aca="false">+'DATOS IDENTIFICATIVOS'!$C$9</f>
        <v>2021</v>
      </c>
      <c r="C11" s="0" t="n">
        <v>45</v>
      </c>
      <c r="D11" s="0" t="s">
        <v>888</v>
      </c>
      <c r="E11" s="391" t="str">
        <f aca="false">+VLOOKUP('DATOS IDENTIFICATIVOS'!$A$52,'EMPRESA- PROGRAMA'!$B$2:$C$45,2,FALSE())</f>
        <v>910I</v>
      </c>
      <c r="F11" s="0" t="n">
        <f aca="false">+'EP5 OBJETIVOS Y ACTIVIDADES'!A23</f>
        <v>3</v>
      </c>
      <c r="G11" s="0" t="str">
        <f aca="false">+'EP5 OBJETIVOS Y ACTIVIDADES'!B23</f>
        <v>PLANIFICACIÓN, EJECUCIÓN, DESARROLLO, COLABORACIÓN, INNOVACIÓN Y GEST. EFICIENTE DE LOS RECURSOS COMO ÓRGANO DE GESTIÓN DEL INSTITUTO MURCIANO DE INVESTIGACIÓN VIRGEN DE LA ARRIXACA "IMIB"</v>
      </c>
      <c r="H11" s="0" t="str">
        <f aca="false">+'EP5 OBJETIVOS Y ACTIVIDADES'!C23</f>
        <v>B</v>
      </c>
      <c r="I11" s="0" t="str">
        <f aca="false">+'EP5 OBJETIVOS Y ACTIVIDADES'!D23</f>
        <v>Contratos de estudios de investigación clínica de carácter comercial.</v>
      </c>
    </row>
    <row r="12" customFormat="false" ht="13.2" hidden="false" customHeight="false" outlineLevel="0" collapsed="false">
      <c r="A12" s="0" t="s">
        <v>891</v>
      </c>
      <c r="B12" s="0" t="n">
        <f aca="false">+'DATOS IDENTIFICATIVOS'!$C$9</f>
        <v>2021</v>
      </c>
      <c r="C12" s="0" t="n">
        <v>45</v>
      </c>
      <c r="D12" s="0" t="s">
        <v>888</v>
      </c>
      <c r="E12" s="391" t="str">
        <f aca="false">+VLOOKUP('DATOS IDENTIFICATIVOS'!$A$52,'EMPRESA- PROGRAMA'!$B$2:$C$45,2,FALSE())</f>
        <v>910I</v>
      </c>
      <c r="F12" s="0" t="n">
        <f aca="false">+'EP5 OBJETIVOS Y ACTIVIDADES'!A24</f>
        <v>3</v>
      </c>
      <c r="G12" s="0" t="str">
        <f aca="false">+'EP5 OBJETIVOS Y ACTIVIDADES'!B24</f>
        <v>PLANIFICACIÓN, EJECUCIÓN, DESARROLLO, COLABORACIÓN, INNOVACIÓN Y GEST. EFICIENTE DE LOS RECURSOS COMO ÓRGANO DE GESTIÓN DEL INSTITUTO MURCIANO DE INVESTIGACIÓN VIRGEN DE LA ARRIXACA "IMIB"</v>
      </c>
      <c r="H12" s="0" t="str">
        <f aca="false">+'EP5 OBJETIVOS Y ACTIVIDADES'!C24</f>
        <v>C</v>
      </c>
      <c r="I12" s="0" t="str">
        <f aca="false">+'EP5 OBJETIVOS Y ACTIVIDADES'!D24</f>
        <v>Gestionar proyectos de investigación con financiación privada</v>
      </c>
    </row>
    <row r="13" customFormat="false" ht="13.2" hidden="false" customHeight="false" outlineLevel="0" collapsed="false">
      <c r="A13" s="0" t="s">
        <v>891</v>
      </c>
      <c r="B13" s="0" t="n">
        <f aca="false">+'DATOS IDENTIFICATIVOS'!$C$9</f>
        <v>2021</v>
      </c>
      <c r="C13" s="0" t="n">
        <v>45</v>
      </c>
      <c r="D13" s="0" t="s">
        <v>888</v>
      </c>
      <c r="E13" s="391" t="str">
        <f aca="false">+VLOOKUP('DATOS IDENTIFICATIVOS'!$A$52,'EMPRESA- PROGRAMA'!$B$2:$C$45,2,FALSE())</f>
        <v>910I</v>
      </c>
      <c r="F13" s="0" t="n">
        <f aca="false">+'EP5 OBJETIVOS Y ACTIVIDADES'!A25</f>
        <v>4</v>
      </c>
      <c r="G13" s="0" t="str">
        <f aca="false">+'EP5 OBJETIVOS Y ACTIVIDADES'!B25</f>
        <v>PLANIFICACIÓN, EJECUCIÓN, DESARROLLO, COLABORACIÓN, INNOVACIÓN Y GEST. EFICIENTE DE RECURSOS DESTINADOS A LA INVESTIGACIÓN BIOSANITARIA DE LA REG. DE MURCIA</v>
      </c>
      <c r="H13" s="0" t="str">
        <f aca="false">+'EP5 OBJETIVOS Y ACTIVIDADES'!C25</f>
        <v>A</v>
      </c>
      <c r="I13" s="0" t="str">
        <f aca="false">+'EP5 OBJETIVOS Y ACTIVIDADES'!D25</f>
        <v>Gestión de proyectos de investigación con financiación pública</v>
      </c>
    </row>
    <row r="14" customFormat="false" ht="13.2" hidden="false" customHeight="false" outlineLevel="0" collapsed="false">
      <c r="A14" s="0" t="s">
        <v>891</v>
      </c>
      <c r="B14" s="0" t="n">
        <f aca="false">+'DATOS IDENTIFICATIVOS'!$C$9</f>
        <v>2021</v>
      </c>
      <c r="C14" s="0" t="n">
        <v>45</v>
      </c>
      <c r="D14" s="0" t="s">
        <v>888</v>
      </c>
      <c r="E14" s="391" t="str">
        <f aca="false">+VLOOKUP('DATOS IDENTIFICATIVOS'!$A$52,'EMPRESA- PROGRAMA'!$B$2:$C$45,2,FALSE())</f>
        <v>910I</v>
      </c>
      <c r="F14" s="0" t="n">
        <f aca="false">+'EP5 OBJETIVOS Y ACTIVIDADES'!A26</f>
        <v>4</v>
      </c>
      <c r="G14" s="0" t="str">
        <f aca="false">+'EP5 OBJETIVOS Y ACTIVIDADES'!B26</f>
        <v>PLANIFICACIÓN, EJECUCIÓN, DESARROLLO, COLABORACIÓN, INNOVACIÓN Y GEST. EFICIENTE DE RECURSOS DESTINADOS A LA INVESTIGACIÓN BIOSANITARIA DE LA REG. DE MURCIA</v>
      </c>
      <c r="H14" s="0" t="str">
        <f aca="false">+'EP5 OBJETIVOS Y ACTIVIDADES'!C26</f>
        <v>B</v>
      </c>
      <c r="I14" s="0" t="str">
        <f aca="false">+'EP5 OBJETIVOS Y ACTIVIDADES'!D26</f>
        <v>Gestión de estudios de investigación clínica de carácter comercial.</v>
      </c>
    </row>
    <row r="15" customFormat="false" ht="13.2" hidden="false" customHeight="false" outlineLevel="0" collapsed="false">
      <c r="A15" s="0" t="s">
        <v>891</v>
      </c>
      <c r="B15" s="0" t="n">
        <f aca="false">+'DATOS IDENTIFICATIVOS'!$C$9</f>
        <v>2021</v>
      </c>
      <c r="C15" s="0" t="n">
        <v>45</v>
      </c>
      <c r="D15" s="0" t="s">
        <v>888</v>
      </c>
      <c r="E15" s="391" t="str">
        <f aca="false">+VLOOKUP('DATOS IDENTIFICATIVOS'!$A$52,'EMPRESA- PROGRAMA'!$B$2:$C$45,2,FALSE())</f>
        <v>910I</v>
      </c>
      <c r="F15" s="0" t="n">
        <f aca="false">+'EP5 OBJETIVOS Y ACTIVIDADES'!A27</f>
        <v>4</v>
      </c>
      <c r="G15" s="0" t="str">
        <f aca="false">+'EP5 OBJETIVOS Y ACTIVIDADES'!B27</f>
        <v>PLANIFICACIÓN, EJECUCIÓN, DESARROLLO, COLABORACIÓN, INNOVACIÓN Y GEST. EFICIENTE DE RECURSOS DESTINADOS A LA INVESTIGACIÓN BIOSANITARIA DE LA REG. DE MURCIA</v>
      </c>
      <c r="H15" s="0" t="str">
        <f aca="false">+'EP5 OBJETIVOS Y ACTIVIDADES'!C27</f>
        <v>C</v>
      </c>
      <c r="I15" s="0" t="str">
        <f aca="false">+'EP5 OBJETIVOS Y ACTIVIDADES'!D27</f>
        <v>Gestión de proyectos de investigación con financiación privada.</v>
      </c>
    </row>
    <row r="16" customFormat="false" ht="13.2" hidden="false" customHeight="false" outlineLevel="0" collapsed="false">
      <c r="A16" s="0" t="s">
        <v>891</v>
      </c>
      <c r="B16" s="0" t="n">
        <f aca="false">+'DATOS IDENTIFICATIVOS'!$C$9</f>
        <v>2021</v>
      </c>
      <c r="C16" s="0" t="n">
        <v>45</v>
      </c>
      <c r="D16" s="0" t="s">
        <v>888</v>
      </c>
      <c r="E16" s="391" t="str">
        <f aca="false">+VLOOKUP('DATOS IDENTIFICATIVOS'!$A$52,'EMPRESA- PROGRAMA'!$B$2:$C$45,2,FALSE())</f>
        <v>910I</v>
      </c>
      <c r="F16" s="0" t="n">
        <f aca="false">+'EP5 OBJETIVOS Y ACTIVIDADES'!A28</f>
        <v>0</v>
      </c>
      <c r="G16" s="0" t="n">
        <f aca="false">+'EP5 OBJETIVOS Y ACTIVIDADES'!B28</f>
        <v>0</v>
      </c>
      <c r="H16" s="0" t="n">
        <f aca="false">+'EP5 OBJETIVOS Y ACTIVIDADES'!C28</f>
        <v>0</v>
      </c>
      <c r="I16" s="0" t="n">
        <f aca="false">+'EP5 OBJETIVOS Y ACTIVIDADES'!D28</f>
        <v>0</v>
      </c>
    </row>
    <row r="17" customFormat="false" ht="13.2" hidden="false" customHeight="false" outlineLevel="0" collapsed="false">
      <c r="A17" s="0" t="s">
        <v>891</v>
      </c>
      <c r="B17" s="0" t="n">
        <f aca="false">+'DATOS IDENTIFICATIVOS'!$C$9</f>
        <v>2021</v>
      </c>
      <c r="C17" s="0" t="n">
        <v>45</v>
      </c>
      <c r="D17" s="0" t="s">
        <v>888</v>
      </c>
      <c r="E17" s="391" t="str">
        <f aca="false">+VLOOKUP('DATOS IDENTIFICATIVOS'!$A$52,'EMPRESA- PROGRAMA'!$B$2:$C$45,2,FALSE())</f>
        <v>910I</v>
      </c>
      <c r="F17" s="0" t="n">
        <f aca="false">+'EP5 OBJETIVOS Y ACTIVIDADES'!A29</f>
        <v>0</v>
      </c>
      <c r="G17" s="0" t="n">
        <f aca="false">+'EP5 OBJETIVOS Y ACTIVIDADES'!B29</f>
        <v>0</v>
      </c>
      <c r="H17" s="0" t="n">
        <f aca="false">+'EP5 OBJETIVOS Y ACTIVIDADES'!C29</f>
        <v>0</v>
      </c>
      <c r="I17" s="0" t="n">
        <f aca="false">+'EP5 OBJETIVOS Y ACTIVIDADES'!D29</f>
        <v>0</v>
      </c>
    </row>
    <row r="18" customFormat="false" ht="13.2" hidden="false" customHeight="false" outlineLevel="0" collapsed="false">
      <c r="A18" s="0" t="s">
        <v>891</v>
      </c>
      <c r="B18" s="0" t="n">
        <f aca="false">+'DATOS IDENTIFICATIVOS'!$C$9</f>
        <v>2021</v>
      </c>
      <c r="C18" s="0" t="n">
        <v>45</v>
      </c>
      <c r="D18" s="0" t="s">
        <v>888</v>
      </c>
      <c r="E18" s="391" t="str">
        <f aca="false">+VLOOKUP('DATOS IDENTIFICATIVOS'!$A$52,'EMPRESA- PROGRAMA'!$B$2:$C$45,2,FALSE())</f>
        <v>910I</v>
      </c>
      <c r="F18" s="0" t="n">
        <f aca="false">+'EP5 OBJETIVOS Y ACTIVIDADES'!A30</f>
        <v>0</v>
      </c>
      <c r="G18" s="0" t="n">
        <f aca="false">+'EP5 OBJETIVOS Y ACTIVIDADES'!B30</f>
        <v>0</v>
      </c>
      <c r="H18" s="0" t="n">
        <f aca="false">+'EP5 OBJETIVOS Y ACTIVIDADES'!C30</f>
        <v>0</v>
      </c>
      <c r="I18" s="0" t="n">
        <f aca="false">+'EP5 OBJETIVOS Y ACTIVIDADES'!D30</f>
        <v>0</v>
      </c>
    </row>
    <row r="19" customFormat="false" ht="13.2" hidden="false" customHeight="false" outlineLevel="0" collapsed="false">
      <c r="A19" s="0" t="s">
        <v>891</v>
      </c>
      <c r="B19" s="0" t="n">
        <f aca="false">+'DATOS IDENTIFICATIVOS'!$C$9</f>
        <v>2021</v>
      </c>
      <c r="C19" s="0" t="n">
        <v>45</v>
      </c>
      <c r="D19" s="0" t="s">
        <v>888</v>
      </c>
      <c r="E19" s="391" t="str">
        <f aca="false">+VLOOKUP('DATOS IDENTIFICATIVOS'!$A$52,'EMPRESA- PROGRAMA'!$B$2:$C$45,2,FALSE())</f>
        <v>910I</v>
      </c>
      <c r="F19" s="0" t="n">
        <f aca="false">+'EP5 OBJETIVOS Y ACTIVIDADES'!A31</f>
        <v>0</v>
      </c>
      <c r="G19" s="0" t="n">
        <f aca="false">+'EP5 OBJETIVOS Y ACTIVIDADES'!B31</f>
        <v>0</v>
      </c>
      <c r="H19" s="0" t="n">
        <f aca="false">+'EP5 OBJETIVOS Y ACTIVIDADES'!C31</f>
        <v>0</v>
      </c>
      <c r="I19" s="0" t="n">
        <f aca="false">+'EP5 OBJETIVOS Y ACTIVIDADES'!D31</f>
        <v>0</v>
      </c>
    </row>
    <row r="20" customFormat="false" ht="13.2" hidden="false" customHeight="false" outlineLevel="0" collapsed="false">
      <c r="A20" s="0" t="s">
        <v>891</v>
      </c>
      <c r="B20" s="0" t="n">
        <f aca="false">+'DATOS IDENTIFICATIVOS'!$C$9</f>
        <v>2021</v>
      </c>
      <c r="C20" s="0" t="n">
        <v>45</v>
      </c>
      <c r="D20" s="0" t="s">
        <v>888</v>
      </c>
      <c r="E20" s="391" t="str">
        <f aca="false">+VLOOKUP('DATOS IDENTIFICATIVOS'!$A$52,'EMPRESA- PROGRAMA'!$B$2:$C$45,2,FALSE())</f>
        <v>910I</v>
      </c>
      <c r="F20" s="0" t="n">
        <f aca="false">+'EP5 OBJETIVOS Y ACTIVIDADES'!A32</f>
        <v>0</v>
      </c>
      <c r="G20" s="0" t="n">
        <f aca="false">+'EP5 OBJETIVOS Y ACTIVIDADES'!B32</f>
        <v>0</v>
      </c>
      <c r="H20" s="0" t="n">
        <f aca="false">+'EP5 OBJETIVOS Y ACTIVIDADES'!C32</f>
        <v>0</v>
      </c>
      <c r="I20" s="0" t="n">
        <f aca="false">+'EP5 OBJETIVOS Y ACTIVIDADES'!D32</f>
        <v>0</v>
      </c>
    </row>
    <row r="21" customFormat="false" ht="13.2" hidden="false" customHeight="false" outlineLevel="0" collapsed="false">
      <c r="A21" s="0" t="s">
        <v>891</v>
      </c>
      <c r="B21" s="0" t="n">
        <f aca="false">+'DATOS IDENTIFICATIVOS'!$C$9</f>
        <v>2021</v>
      </c>
      <c r="C21" s="0" t="n">
        <v>45</v>
      </c>
      <c r="D21" s="0" t="s">
        <v>888</v>
      </c>
      <c r="E21" s="391" t="str">
        <f aca="false">+VLOOKUP('DATOS IDENTIFICATIVOS'!$A$52,'EMPRESA- PROGRAMA'!$B$2:$C$45,2,FALSE())</f>
        <v>910I</v>
      </c>
      <c r="F21" s="0" t="n">
        <f aca="false">+'EP5 OBJETIVOS Y ACTIVIDADES'!A33</f>
        <v>0</v>
      </c>
      <c r="G21" s="0" t="n">
        <f aca="false">+'EP5 OBJETIVOS Y ACTIVIDADES'!B33</f>
        <v>0</v>
      </c>
      <c r="H21" s="0" t="n">
        <f aca="false">+'EP5 OBJETIVOS Y ACTIVIDADES'!C33</f>
        <v>0</v>
      </c>
      <c r="I21" s="0" t="n">
        <f aca="false">+'EP5 OBJETIVOS Y ACTIVIDADES'!D33</f>
        <v>0</v>
      </c>
    </row>
    <row r="22" customFormat="false" ht="13.2" hidden="false" customHeight="false" outlineLevel="0" collapsed="false">
      <c r="A22" s="0" t="s">
        <v>891</v>
      </c>
      <c r="B22" s="0" t="n">
        <f aca="false">+'DATOS IDENTIFICATIVOS'!$C$9</f>
        <v>2021</v>
      </c>
      <c r="C22" s="0" t="n">
        <v>45</v>
      </c>
      <c r="D22" s="0" t="s">
        <v>888</v>
      </c>
      <c r="E22" s="391" t="str">
        <f aca="false">+VLOOKUP('DATOS IDENTIFICATIVOS'!$A$52,'EMPRESA- PROGRAMA'!$B$2:$C$45,2,FALSE())</f>
        <v>910I</v>
      </c>
      <c r="F22" s="0" t="n">
        <f aca="false">+'EP5 OBJETIVOS Y ACTIVIDADES'!A34</f>
        <v>0</v>
      </c>
      <c r="G22" s="0" t="n">
        <f aca="false">+'EP5 OBJETIVOS Y ACTIVIDADES'!B34</f>
        <v>0</v>
      </c>
      <c r="H22" s="0" t="n">
        <f aca="false">+'EP5 OBJETIVOS Y ACTIVIDADES'!C34</f>
        <v>0</v>
      </c>
      <c r="I22" s="0" t="n">
        <f aca="false">+'EP5 OBJETIVOS Y ACTIVIDADES'!D34</f>
        <v>0</v>
      </c>
    </row>
    <row r="23" customFormat="false" ht="13.2" hidden="false" customHeight="false" outlineLevel="0" collapsed="false">
      <c r="A23" s="0" t="s">
        <v>891</v>
      </c>
      <c r="B23" s="0" t="n">
        <f aca="false">+'DATOS IDENTIFICATIVOS'!$C$9</f>
        <v>2021</v>
      </c>
      <c r="C23" s="0" t="n">
        <v>45</v>
      </c>
      <c r="D23" s="0" t="s">
        <v>888</v>
      </c>
      <c r="E23" s="391" t="str">
        <f aca="false">+VLOOKUP('DATOS IDENTIFICATIVOS'!$A$52,'EMPRESA- PROGRAMA'!$B$2:$C$45,2,FALSE())</f>
        <v>910I</v>
      </c>
      <c r="F23" s="0" t="n">
        <f aca="false">+'EP5 OBJETIVOS Y ACTIVIDADES'!A35</f>
        <v>0</v>
      </c>
      <c r="G23" s="0" t="n">
        <f aca="false">+'EP5 OBJETIVOS Y ACTIVIDADES'!B35</f>
        <v>0</v>
      </c>
      <c r="H23" s="0" t="n">
        <f aca="false">+'EP5 OBJETIVOS Y ACTIVIDADES'!C35</f>
        <v>0</v>
      </c>
      <c r="I23" s="0" t="n">
        <f aca="false">+'EP5 OBJETIVOS Y ACTIVIDADES'!D35</f>
        <v>0</v>
      </c>
    </row>
    <row r="24" customFormat="false" ht="13.2" hidden="false" customHeight="false" outlineLevel="0" collapsed="false">
      <c r="A24" s="0" t="s">
        <v>891</v>
      </c>
      <c r="B24" s="0" t="n">
        <f aca="false">+'DATOS IDENTIFICATIVOS'!$C$9</f>
        <v>2021</v>
      </c>
      <c r="C24" s="0" t="n">
        <v>45</v>
      </c>
      <c r="D24" s="0" t="s">
        <v>888</v>
      </c>
      <c r="E24" s="391" t="str">
        <f aca="false">+VLOOKUP('DATOS IDENTIFICATIVOS'!$A$52,'EMPRESA- PROGRAMA'!$B$2:$C$45,2,FALSE())</f>
        <v>910I</v>
      </c>
      <c r="F24" s="0" t="n">
        <f aca="false">+'EP5 OBJETIVOS Y ACTIVIDADES'!A36</f>
        <v>0</v>
      </c>
      <c r="G24" s="0" t="n">
        <f aca="false">+'EP5 OBJETIVOS Y ACTIVIDADES'!B36</f>
        <v>0</v>
      </c>
      <c r="H24" s="0" t="n">
        <f aca="false">+'EP5 OBJETIVOS Y ACTIVIDADES'!C36</f>
        <v>0</v>
      </c>
      <c r="I24" s="0" t="n">
        <f aca="false">+'EP5 OBJETIVOS Y ACTIVIDADES'!D36</f>
        <v>0</v>
      </c>
    </row>
    <row r="25" customFormat="false" ht="13.2" hidden="false" customHeight="false" outlineLevel="0" collapsed="false">
      <c r="A25" s="0" t="s">
        <v>891</v>
      </c>
      <c r="B25" s="0" t="n">
        <f aca="false">+'DATOS IDENTIFICATIVOS'!$C$9</f>
        <v>2021</v>
      </c>
      <c r="C25" s="0" t="n">
        <v>45</v>
      </c>
      <c r="D25" s="0" t="s">
        <v>888</v>
      </c>
      <c r="E25" s="391" t="str">
        <f aca="false">+VLOOKUP('DATOS IDENTIFICATIVOS'!$A$52,'EMPRESA- PROGRAMA'!$B$2:$C$45,2,FALSE())</f>
        <v>910I</v>
      </c>
      <c r="F25" s="0" t="n">
        <f aca="false">+'EP5 OBJETIVOS Y ACTIVIDADES'!A37</f>
        <v>0</v>
      </c>
      <c r="G25" s="0" t="n">
        <f aca="false">+'EP5 OBJETIVOS Y ACTIVIDADES'!B37</f>
        <v>0</v>
      </c>
      <c r="H25" s="0" t="n">
        <f aca="false">+'EP5 OBJETIVOS Y ACTIVIDADES'!C37</f>
        <v>0</v>
      </c>
      <c r="I25" s="0" t="n">
        <f aca="false">+'EP5 OBJETIVOS Y ACTIVIDADES'!D37</f>
        <v>0</v>
      </c>
    </row>
    <row r="26" customFormat="false" ht="13.2" hidden="false" customHeight="false" outlineLevel="0" collapsed="false">
      <c r="A26" s="0" t="s">
        <v>891</v>
      </c>
      <c r="B26" s="0" t="n">
        <f aca="false">+'DATOS IDENTIFICATIVOS'!$C$9</f>
        <v>2021</v>
      </c>
      <c r="C26" s="0" t="n">
        <v>45</v>
      </c>
      <c r="D26" s="0" t="s">
        <v>888</v>
      </c>
      <c r="E26" s="391" t="str">
        <f aca="false">+VLOOKUP('DATOS IDENTIFICATIVOS'!$A$52,'EMPRESA- PROGRAMA'!$B$2:$C$45,2,FALSE())</f>
        <v>910I</v>
      </c>
      <c r="F26" s="0" t="n">
        <f aca="false">+'EP5 OBJETIVOS Y ACTIVIDADES'!A38</f>
        <v>0</v>
      </c>
      <c r="G26" s="0" t="n">
        <f aca="false">+'EP5 OBJETIVOS Y ACTIVIDADES'!B38</f>
        <v>0</v>
      </c>
      <c r="H26" s="0" t="n">
        <f aca="false">+'EP5 OBJETIVOS Y ACTIVIDADES'!C38</f>
        <v>0</v>
      </c>
      <c r="I26" s="0" t="n">
        <f aca="false">+'EP5 OBJETIVOS Y ACTIVIDADES'!D38</f>
        <v>0</v>
      </c>
    </row>
    <row r="27" customFormat="false" ht="13.2" hidden="false" customHeight="false" outlineLevel="0" collapsed="false">
      <c r="A27" s="0" t="s">
        <v>891</v>
      </c>
      <c r="B27" s="0" t="n">
        <f aca="false">+'DATOS IDENTIFICATIVOS'!$C$9</f>
        <v>2021</v>
      </c>
      <c r="C27" s="0" t="n">
        <v>45</v>
      </c>
      <c r="D27" s="0" t="s">
        <v>888</v>
      </c>
      <c r="E27" s="391" t="str">
        <f aca="false">+VLOOKUP('DATOS IDENTIFICATIVOS'!$A$52,'EMPRESA- PROGRAMA'!$B$2:$C$45,2,FALSE())</f>
        <v>910I</v>
      </c>
      <c r="F27" s="0" t="n">
        <f aca="false">+'EP5 OBJETIVOS Y ACTIVIDADES'!A39</f>
        <v>0</v>
      </c>
      <c r="G27" s="0" t="n">
        <f aca="false">+'EP5 OBJETIVOS Y ACTIVIDADES'!B39</f>
        <v>0</v>
      </c>
      <c r="H27" s="0" t="n">
        <f aca="false">+'EP5 OBJETIVOS Y ACTIVIDADES'!C39</f>
        <v>0</v>
      </c>
      <c r="I27" s="0" t="n">
        <f aca="false">+'EP5 OBJETIVOS Y ACTIVIDADES'!D39</f>
        <v>0</v>
      </c>
    </row>
    <row r="28" customFormat="false" ht="13.2" hidden="false" customHeight="false" outlineLevel="0" collapsed="false">
      <c r="A28" s="0" t="s">
        <v>891</v>
      </c>
      <c r="B28" s="0" t="n">
        <f aca="false">+'DATOS IDENTIFICATIVOS'!$C$9</f>
        <v>2021</v>
      </c>
      <c r="C28" s="0" t="n">
        <v>45</v>
      </c>
      <c r="D28" s="0" t="s">
        <v>888</v>
      </c>
      <c r="E28" s="391" t="str">
        <f aca="false">+VLOOKUP('DATOS IDENTIFICATIVOS'!$A$52,'EMPRESA- PROGRAMA'!$B$2:$C$45,2,FALSE())</f>
        <v>910I</v>
      </c>
      <c r="F28" s="0" t="n">
        <f aca="false">+'EP5 OBJETIVOS Y ACTIVIDADES'!A40</f>
        <v>0</v>
      </c>
      <c r="G28" s="0" t="n">
        <f aca="false">+'EP5 OBJETIVOS Y ACTIVIDADES'!B40</f>
        <v>0</v>
      </c>
      <c r="H28" s="0" t="n">
        <f aca="false">+'EP5 OBJETIVOS Y ACTIVIDADES'!C40</f>
        <v>0</v>
      </c>
      <c r="I28" s="0" t="n">
        <f aca="false">+'EP5 OBJETIVOS Y ACTIVIDADES'!D40</f>
        <v>0</v>
      </c>
    </row>
    <row r="29" customFormat="false" ht="13.2" hidden="false" customHeight="false" outlineLevel="0" collapsed="false">
      <c r="A29" s="0" t="s">
        <v>891</v>
      </c>
      <c r="B29" s="0" t="n">
        <f aca="false">+'DATOS IDENTIFICATIVOS'!$C$9</f>
        <v>2021</v>
      </c>
      <c r="C29" s="0" t="n">
        <v>45</v>
      </c>
      <c r="D29" s="0" t="s">
        <v>888</v>
      </c>
      <c r="E29" s="391" t="str">
        <f aca="false">+VLOOKUP('DATOS IDENTIFICATIVOS'!$A$52,'EMPRESA- PROGRAMA'!$B$2:$C$45,2,FALSE())</f>
        <v>910I</v>
      </c>
      <c r="F29" s="0" t="n">
        <f aca="false">+'EP5 OBJETIVOS Y ACTIVIDADES'!A41</f>
        <v>0</v>
      </c>
      <c r="G29" s="0" t="n">
        <f aca="false">+'EP5 OBJETIVOS Y ACTIVIDADES'!B41</f>
        <v>0</v>
      </c>
      <c r="H29" s="0" t="n">
        <f aca="false">+'EP5 OBJETIVOS Y ACTIVIDADES'!C41</f>
        <v>0</v>
      </c>
      <c r="I29" s="0" t="n">
        <f aca="false">+'EP5 OBJETIVOS Y ACTIVIDADES'!D41</f>
        <v>0</v>
      </c>
    </row>
    <row r="30" customFormat="false" ht="13.2" hidden="false" customHeight="false" outlineLevel="0" collapsed="false">
      <c r="A30" s="0" t="s">
        <v>891</v>
      </c>
      <c r="B30" s="0" t="n">
        <f aca="false">+'DATOS IDENTIFICATIVOS'!$C$9</f>
        <v>2021</v>
      </c>
      <c r="C30" s="0" t="n">
        <v>45</v>
      </c>
      <c r="D30" s="0" t="s">
        <v>888</v>
      </c>
      <c r="E30" s="391" t="str">
        <f aca="false">+VLOOKUP('DATOS IDENTIFICATIVOS'!$A$52,'EMPRESA- PROGRAMA'!$B$2:$C$45,2,FALSE())</f>
        <v>910I</v>
      </c>
      <c r="F30" s="0" t="n">
        <f aca="false">+'EP5 OBJETIVOS Y ACTIVIDADES'!A42</f>
        <v>0</v>
      </c>
      <c r="G30" s="0" t="n">
        <f aca="false">+'EP5 OBJETIVOS Y ACTIVIDADES'!B42</f>
        <v>0</v>
      </c>
      <c r="H30" s="0" t="n">
        <f aca="false">+'EP5 OBJETIVOS Y ACTIVIDADES'!C42</f>
        <v>0</v>
      </c>
      <c r="I30" s="0" t="n">
        <f aca="false">+'EP5 OBJETIVOS Y ACTIVIDADES'!D42</f>
        <v>0</v>
      </c>
    </row>
    <row r="31" customFormat="false" ht="13.2" hidden="false" customHeight="false" outlineLevel="0" collapsed="false">
      <c r="A31" s="0" t="s">
        <v>891</v>
      </c>
      <c r="B31" s="0" t="n">
        <f aca="false">+'DATOS IDENTIFICATIVOS'!$C$9</f>
        <v>2021</v>
      </c>
      <c r="C31" s="0" t="n">
        <v>45</v>
      </c>
      <c r="D31" s="0" t="s">
        <v>888</v>
      </c>
      <c r="E31" s="391" t="str">
        <f aca="false">+VLOOKUP('DATOS IDENTIFICATIVOS'!$A$52,'EMPRESA- PROGRAMA'!$B$2:$C$45,2,FALSE())</f>
        <v>910I</v>
      </c>
      <c r="F31" s="0" t="n">
        <f aca="false">+'EP5 OBJETIVOS Y ACTIVIDADES'!A43</f>
        <v>0</v>
      </c>
      <c r="G31" s="0" t="n">
        <f aca="false">+'EP5 OBJETIVOS Y ACTIVIDADES'!B43</f>
        <v>0</v>
      </c>
      <c r="H31" s="0" t="n">
        <f aca="false">+'EP5 OBJETIVOS Y ACTIVIDADES'!C43</f>
        <v>0</v>
      </c>
      <c r="I31" s="0" t="n">
        <f aca="false">+'EP5 OBJETIVOS Y ACTIVIDADES'!D43</f>
        <v>0</v>
      </c>
    </row>
    <row r="32" customFormat="false" ht="13.2" hidden="false" customHeight="false" outlineLevel="0" collapsed="false">
      <c r="A32" s="0" t="s">
        <v>891</v>
      </c>
      <c r="B32" s="0" t="n">
        <f aca="false">+'DATOS IDENTIFICATIVOS'!$C$9</f>
        <v>2021</v>
      </c>
      <c r="C32" s="0" t="n">
        <v>45</v>
      </c>
      <c r="D32" s="0" t="s">
        <v>888</v>
      </c>
      <c r="E32" s="391" t="str">
        <f aca="false">+VLOOKUP('DATOS IDENTIFICATIVOS'!$A$52,'EMPRESA- PROGRAMA'!$B$2:$C$45,2,FALSE())</f>
        <v>910I</v>
      </c>
      <c r="F32" s="0" t="n">
        <f aca="false">+'EP5 OBJETIVOS Y ACTIVIDADES'!A44</f>
        <v>0</v>
      </c>
      <c r="G32" s="0" t="n">
        <f aca="false">+'EP5 OBJETIVOS Y ACTIVIDADES'!B44</f>
        <v>0</v>
      </c>
      <c r="H32" s="0" t="n">
        <f aca="false">+'EP5 OBJETIVOS Y ACTIVIDADES'!C44</f>
        <v>0</v>
      </c>
      <c r="I32" s="0" t="n">
        <f aca="false">+'EP5 OBJETIVOS Y ACTIVIDADES'!D44</f>
        <v>0</v>
      </c>
    </row>
    <row r="33" customFormat="false" ht="13.2" hidden="false" customHeight="false" outlineLevel="0" collapsed="false">
      <c r="A33" s="0" t="s">
        <v>891</v>
      </c>
      <c r="B33" s="0" t="n">
        <f aca="false">+'DATOS IDENTIFICATIVOS'!$C$9</f>
        <v>2021</v>
      </c>
      <c r="C33" s="0" t="n">
        <v>45</v>
      </c>
      <c r="D33" s="0" t="s">
        <v>888</v>
      </c>
      <c r="E33" s="391" t="str">
        <f aca="false">+VLOOKUP('DATOS IDENTIFICATIVOS'!$A$52,'EMPRESA- PROGRAMA'!$B$2:$C$45,2,FALSE())</f>
        <v>910I</v>
      </c>
      <c r="F33" s="0" t="n">
        <f aca="false">+'EP5 OBJETIVOS Y ACTIVIDADES'!A45</f>
        <v>0</v>
      </c>
      <c r="G33" s="0" t="n">
        <f aca="false">+'EP5 OBJETIVOS Y ACTIVIDADES'!B45</f>
        <v>0</v>
      </c>
      <c r="H33" s="0" t="n">
        <f aca="false">+'EP5 OBJETIVOS Y ACTIVIDADES'!C45</f>
        <v>0</v>
      </c>
      <c r="I33" s="0" t="n">
        <f aca="false">+'EP5 OBJETIVOS Y ACTIVIDADES'!D45</f>
        <v>0</v>
      </c>
    </row>
    <row r="34" customFormat="false" ht="13.2" hidden="false" customHeight="false" outlineLevel="0" collapsed="false">
      <c r="A34" s="0" t="s">
        <v>891</v>
      </c>
      <c r="B34" s="0" t="n">
        <f aca="false">+'DATOS IDENTIFICATIVOS'!$C$9</f>
        <v>2021</v>
      </c>
      <c r="C34" s="0" t="n">
        <v>45</v>
      </c>
      <c r="D34" s="0" t="s">
        <v>888</v>
      </c>
      <c r="E34" s="391" t="str">
        <f aca="false">+VLOOKUP('DATOS IDENTIFICATIVOS'!$A$52,'EMPRESA- PROGRAMA'!$B$2:$C$45,2,FALSE())</f>
        <v>910I</v>
      </c>
      <c r="F34" s="0" t="n">
        <f aca="false">+'EP5 OBJETIVOS Y ACTIVIDADES'!A46</f>
        <v>0</v>
      </c>
      <c r="G34" s="0" t="n">
        <f aca="false">+'EP5 OBJETIVOS Y ACTIVIDADES'!B46</f>
        <v>0</v>
      </c>
      <c r="H34" s="0" t="n">
        <f aca="false">+'EP5 OBJETIVOS Y ACTIVIDADES'!C46</f>
        <v>0</v>
      </c>
      <c r="I34" s="0" t="n">
        <f aca="false">+'EP5 OBJETIVOS Y ACTIVIDADES'!D46</f>
        <v>0</v>
      </c>
    </row>
    <row r="35" customFormat="false" ht="13.2" hidden="false" customHeight="false" outlineLevel="0" collapsed="false">
      <c r="A35" s="0" t="s">
        <v>891</v>
      </c>
      <c r="B35" s="0" t="n">
        <f aca="false">+'DATOS IDENTIFICATIVOS'!$C$9</f>
        <v>2021</v>
      </c>
      <c r="C35" s="0" t="n">
        <v>45</v>
      </c>
      <c r="D35" s="0" t="s">
        <v>888</v>
      </c>
      <c r="E35" s="391" t="str">
        <f aca="false">+VLOOKUP('DATOS IDENTIFICATIVOS'!$A$52,'EMPRESA- PROGRAMA'!$B$2:$C$45,2,FALSE())</f>
        <v>910I</v>
      </c>
      <c r="F35" s="0" t="n">
        <f aca="false">+'EP5 OBJETIVOS Y ACTIVIDADES'!A47</f>
        <v>0</v>
      </c>
      <c r="G35" s="0" t="n">
        <f aca="false">+'EP5 OBJETIVOS Y ACTIVIDADES'!B47</f>
        <v>0</v>
      </c>
      <c r="H35" s="0" t="n">
        <f aca="false">+'EP5 OBJETIVOS Y ACTIVIDADES'!C47</f>
        <v>0</v>
      </c>
      <c r="I35" s="0" t="n">
        <f aca="false">+'EP5 OBJETIVOS Y ACTIVIDADES'!D47</f>
        <v>0</v>
      </c>
    </row>
    <row r="36" customFormat="false" ht="13.2" hidden="false" customHeight="false" outlineLevel="0" collapsed="false">
      <c r="A36" s="0" t="s">
        <v>891</v>
      </c>
      <c r="B36" s="0" t="n">
        <f aca="false">+'DATOS IDENTIFICATIVOS'!$C$9</f>
        <v>2021</v>
      </c>
      <c r="C36" s="0" t="n">
        <v>45</v>
      </c>
      <c r="D36" s="0" t="s">
        <v>888</v>
      </c>
      <c r="E36" s="391" t="str">
        <f aca="false">+VLOOKUP('DATOS IDENTIFICATIVOS'!$A$52,'EMPRESA- PROGRAMA'!$B$2:$C$45,2,FALSE())</f>
        <v>910I</v>
      </c>
      <c r="F36" s="0" t="n">
        <f aca="false">+'EP5 OBJETIVOS Y ACTIVIDADES'!A48</f>
        <v>0</v>
      </c>
      <c r="G36" s="0" t="n">
        <f aca="false">+'EP5 OBJETIVOS Y ACTIVIDADES'!B48</f>
        <v>0</v>
      </c>
      <c r="H36" s="0" t="n">
        <f aca="false">+'EP5 OBJETIVOS Y ACTIVIDADES'!C48</f>
        <v>0</v>
      </c>
      <c r="I36" s="0" t="n">
        <f aca="false">+'EP5 OBJETIVOS Y ACTIVIDADES'!D48</f>
        <v>0</v>
      </c>
    </row>
    <row r="37" customFormat="false" ht="13.2" hidden="false" customHeight="false" outlineLevel="0" collapsed="false">
      <c r="A37" s="0" t="s">
        <v>891</v>
      </c>
      <c r="B37" s="0" t="n">
        <f aca="false">+'DATOS IDENTIFICATIVOS'!$C$9</f>
        <v>2021</v>
      </c>
      <c r="C37" s="0" t="n">
        <v>45</v>
      </c>
      <c r="D37" s="0" t="s">
        <v>888</v>
      </c>
      <c r="E37" s="391" t="str">
        <f aca="false">+VLOOKUP('DATOS IDENTIFICATIVOS'!$A$52,'EMPRESA- PROGRAMA'!$B$2:$C$45,2,FALSE())</f>
        <v>910I</v>
      </c>
      <c r="F37" s="0" t="n">
        <f aca="false">+'EP5 OBJETIVOS Y ACTIVIDADES'!A49</f>
        <v>0</v>
      </c>
      <c r="G37" s="0" t="n">
        <f aca="false">+'EP5 OBJETIVOS Y ACTIVIDADES'!B49</f>
        <v>0</v>
      </c>
      <c r="H37" s="0" t="n">
        <f aca="false">+'EP5 OBJETIVOS Y ACTIVIDADES'!C49</f>
        <v>0</v>
      </c>
      <c r="I37" s="0" t="n">
        <f aca="false">+'EP5 OBJETIVOS Y ACTIVIDADES'!D49</f>
        <v>0</v>
      </c>
    </row>
    <row r="38" customFormat="false" ht="13.2" hidden="false" customHeight="false" outlineLevel="0" collapsed="false">
      <c r="A38" s="0" t="s">
        <v>891</v>
      </c>
      <c r="B38" s="0" t="n">
        <f aca="false">+'DATOS IDENTIFICATIVOS'!$C$9</f>
        <v>2021</v>
      </c>
      <c r="C38" s="0" t="n">
        <v>45</v>
      </c>
      <c r="D38" s="0" t="s">
        <v>888</v>
      </c>
      <c r="E38" s="391" t="str">
        <f aca="false">+VLOOKUP('DATOS IDENTIFICATIVOS'!$A$52,'EMPRESA- PROGRAMA'!$B$2:$C$45,2,FALSE())</f>
        <v>910I</v>
      </c>
      <c r="F38" s="0" t="n">
        <f aca="false">+'EP5 OBJETIVOS Y ACTIVIDADES'!A50</f>
        <v>0</v>
      </c>
      <c r="G38" s="0" t="n">
        <f aca="false">+'EP5 OBJETIVOS Y ACTIVIDADES'!B50</f>
        <v>0</v>
      </c>
      <c r="H38" s="0" t="n">
        <f aca="false">+'EP5 OBJETIVOS Y ACTIVIDADES'!C50</f>
        <v>0</v>
      </c>
      <c r="I38" s="0" t="n">
        <f aca="false">+'EP5 OBJETIVOS Y ACTIVIDADES'!D50</f>
        <v>0</v>
      </c>
    </row>
    <row r="39" customFormat="false" ht="13.2" hidden="false" customHeight="false" outlineLevel="0" collapsed="false">
      <c r="A39" s="0" t="s">
        <v>891</v>
      </c>
      <c r="B39" s="0" t="n">
        <f aca="false">+'DATOS IDENTIFICATIVOS'!$C$9</f>
        <v>2021</v>
      </c>
      <c r="C39" s="0" t="n">
        <v>45</v>
      </c>
      <c r="D39" s="0" t="s">
        <v>888</v>
      </c>
      <c r="E39" s="391" t="str">
        <f aca="false">+VLOOKUP('DATOS IDENTIFICATIVOS'!$A$52,'EMPRESA- PROGRAMA'!$B$2:$C$45,2,FALSE())</f>
        <v>910I</v>
      </c>
      <c r="F39" s="0" t="n">
        <f aca="false">+'EP5 OBJETIVOS Y ACTIVIDADES'!A51</f>
        <v>0</v>
      </c>
      <c r="G39" s="0" t="n">
        <f aca="false">+'EP5 OBJETIVOS Y ACTIVIDADES'!B51</f>
        <v>0</v>
      </c>
      <c r="H39" s="0" t="n">
        <f aca="false">+'EP5 OBJETIVOS Y ACTIVIDADES'!C51</f>
        <v>0</v>
      </c>
      <c r="I39" s="0" t="n">
        <f aca="false">+'EP5 OBJETIVOS Y ACTIVIDADES'!D51</f>
        <v>0</v>
      </c>
    </row>
    <row r="40" customFormat="false" ht="13.2" hidden="false" customHeight="false" outlineLevel="0" collapsed="false">
      <c r="A40" s="0" t="s">
        <v>891</v>
      </c>
      <c r="B40" s="0" t="n">
        <f aca="false">+'DATOS IDENTIFICATIVOS'!$C$9</f>
        <v>2021</v>
      </c>
      <c r="C40" s="0" t="n">
        <v>45</v>
      </c>
      <c r="D40" s="0" t="s">
        <v>888</v>
      </c>
      <c r="E40" s="391" t="str">
        <f aca="false">+VLOOKUP('DATOS IDENTIFICATIVOS'!$A$52,'EMPRESA- PROGRAMA'!$B$2:$C$45,2,FALSE())</f>
        <v>910I</v>
      </c>
      <c r="F40" s="0" t="n">
        <f aca="false">+'EP5 OBJETIVOS Y ACTIVIDADES'!A52</f>
        <v>0</v>
      </c>
      <c r="G40" s="0" t="n">
        <f aca="false">+'EP5 OBJETIVOS Y ACTIVIDADES'!B52</f>
        <v>0</v>
      </c>
      <c r="H40" s="0" t="n">
        <f aca="false">+'EP5 OBJETIVOS Y ACTIVIDADES'!C52</f>
        <v>0</v>
      </c>
      <c r="I40" s="0" t="n">
        <f aca="false">+'EP5 OBJETIVOS Y ACTIVIDADES'!D52</f>
        <v>0</v>
      </c>
    </row>
    <row r="41" customFormat="false" ht="13.2" hidden="false" customHeight="false" outlineLevel="0" collapsed="false">
      <c r="A41" s="0" t="s">
        <v>891</v>
      </c>
      <c r="B41" s="0" t="n">
        <f aca="false">+'DATOS IDENTIFICATIVOS'!$C$9</f>
        <v>2021</v>
      </c>
      <c r="C41" s="0" t="n">
        <v>45</v>
      </c>
      <c r="D41" s="0" t="s">
        <v>888</v>
      </c>
      <c r="E41" s="391" t="str">
        <f aca="false">+VLOOKUP('DATOS IDENTIFICATIVOS'!$A$52,'EMPRESA- PROGRAMA'!$B$2:$C$45,2,FALSE())</f>
        <v>910I</v>
      </c>
      <c r="F41" s="0" t="n">
        <f aca="false">+'EP5 OBJETIVOS Y ACTIVIDADES'!A53</f>
        <v>0</v>
      </c>
      <c r="G41" s="0" t="n">
        <f aca="false">+'EP5 OBJETIVOS Y ACTIVIDADES'!B53</f>
        <v>0</v>
      </c>
      <c r="H41" s="0" t="n">
        <f aca="false">+'EP5 OBJETIVOS Y ACTIVIDADES'!C53</f>
        <v>0</v>
      </c>
      <c r="I41" s="0" t="n">
        <f aca="false">+'EP5 OBJETIVOS Y ACTIVIDADES'!D53</f>
        <v>0</v>
      </c>
    </row>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2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7" activeCellId="0" sqref="A7"/>
    </sheetView>
  </sheetViews>
  <sheetFormatPr defaultColWidth="10.6875" defaultRowHeight="13.2" zeroHeight="false" outlineLevelRow="0" outlineLevelCol="0"/>
  <cols>
    <col collapsed="false" customWidth="true" hidden="false" outlineLevel="0" max="1" min="1" style="0" width="98.55"/>
    <col collapsed="false" customWidth="true" hidden="false" outlineLevel="0" max="2" min="2" style="0" width="102"/>
  </cols>
  <sheetData>
    <row r="1" customFormat="false" ht="13.2" hidden="false" customHeight="false" outlineLevel="0" collapsed="false">
      <c r="A1" s="0" t="s">
        <v>110</v>
      </c>
      <c r="B1" s="0" t="s">
        <v>750</v>
      </c>
      <c r="C1" s="392" t="n">
        <v>40000</v>
      </c>
    </row>
    <row r="2" customFormat="false" ht="13.2" hidden="false" customHeight="false" outlineLevel="0" collapsed="false">
      <c r="A2" s="0" t="s">
        <v>112</v>
      </c>
      <c r="B2" s="0" t="s">
        <v>751</v>
      </c>
      <c r="C2" s="392" t="n">
        <v>41000</v>
      </c>
    </row>
    <row r="3" customFormat="false" ht="13.2" hidden="false" customHeight="false" outlineLevel="0" collapsed="false">
      <c r="A3" s="0" t="s">
        <v>114</v>
      </c>
      <c r="B3" s="0" t="s">
        <v>752</v>
      </c>
      <c r="C3" s="392" t="n">
        <v>42000</v>
      </c>
    </row>
    <row r="4" customFormat="false" ht="13.2" hidden="false" customHeight="false" outlineLevel="0" collapsed="false">
      <c r="A4" s="0" t="s">
        <v>116</v>
      </c>
      <c r="B4" s="0" t="s">
        <v>753</v>
      </c>
      <c r="C4" s="392" t="n">
        <v>43000</v>
      </c>
    </row>
    <row r="5" customFormat="false" ht="13.2" hidden="false" customHeight="false" outlineLevel="0" collapsed="false">
      <c r="A5" s="0" t="s">
        <v>118</v>
      </c>
      <c r="B5" s="0" t="s">
        <v>754</v>
      </c>
      <c r="C5" s="392" t="n">
        <v>44000</v>
      </c>
    </row>
    <row r="6" customFormat="false" ht="13.2" hidden="false" customHeight="false" outlineLevel="0" collapsed="false">
      <c r="A6" s="0" t="s">
        <v>120</v>
      </c>
      <c r="B6" s="0" t="s">
        <v>755</v>
      </c>
      <c r="C6" s="392" t="n">
        <v>45099</v>
      </c>
    </row>
    <row r="7" customFormat="false" ht="13.2" hidden="false" customHeight="false" outlineLevel="0" collapsed="false">
      <c r="A7" s="0" t="s">
        <v>122</v>
      </c>
      <c r="B7" s="0" t="s">
        <v>756</v>
      </c>
      <c r="C7" s="392" t="n">
        <v>46029</v>
      </c>
    </row>
    <row r="8" customFormat="false" ht="13.2" hidden="false" customHeight="false" outlineLevel="0" collapsed="false">
      <c r="A8" s="0" t="s">
        <v>124</v>
      </c>
      <c r="B8" s="0" t="s">
        <v>757</v>
      </c>
      <c r="C8" s="392" t="n">
        <v>47000</v>
      </c>
    </row>
    <row r="9" customFormat="false" ht="13.2" hidden="false" customHeight="false" outlineLevel="0" collapsed="false">
      <c r="A9" s="0" t="s">
        <v>126</v>
      </c>
      <c r="B9" s="0" t="s">
        <v>758</v>
      </c>
      <c r="C9" s="392" t="n">
        <v>48000</v>
      </c>
    </row>
    <row r="10" customFormat="false" ht="13.2" hidden="false" customHeight="false" outlineLevel="0" collapsed="false">
      <c r="A10" s="0" t="s">
        <v>128</v>
      </c>
      <c r="B10" s="0" t="s">
        <v>759</v>
      </c>
      <c r="C10" s="392" t="n">
        <v>49000</v>
      </c>
    </row>
    <row r="11" customFormat="false" ht="13.2" hidden="false" customHeight="false" outlineLevel="0" collapsed="false">
      <c r="A11" s="393" t="s">
        <v>151</v>
      </c>
      <c r="B11" s="0" t="s">
        <v>760</v>
      </c>
      <c r="C11" s="392" t="n">
        <v>70000</v>
      </c>
    </row>
    <row r="12" customFormat="false" ht="13.2" hidden="false" customHeight="false" outlineLevel="0" collapsed="false">
      <c r="A12" s="393" t="s">
        <v>153</v>
      </c>
      <c r="B12" s="0" t="s">
        <v>761</v>
      </c>
      <c r="C12" s="392" t="n">
        <v>71000</v>
      </c>
    </row>
    <row r="13" customFormat="false" ht="13.2" hidden="false" customHeight="false" outlineLevel="0" collapsed="false">
      <c r="A13" s="393" t="s">
        <v>155</v>
      </c>
      <c r="B13" s="0" t="s">
        <v>762</v>
      </c>
      <c r="C13" s="392" t="n">
        <v>72000</v>
      </c>
    </row>
    <row r="14" customFormat="false" ht="13.2" hidden="false" customHeight="false" outlineLevel="0" collapsed="false">
      <c r="A14" s="393" t="s">
        <v>157</v>
      </c>
      <c r="B14" s="0" t="s">
        <v>763</v>
      </c>
      <c r="C14" s="392" t="n">
        <v>73000</v>
      </c>
    </row>
    <row r="15" customFormat="false" ht="13.2" hidden="false" customHeight="false" outlineLevel="0" collapsed="false">
      <c r="A15" s="393" t="s">
        <v>159</v>
      </c>
      <c r="B15" s="0" t="s">
        <v>764</v>
      </c>
      <c r="C15" s="392" t="n">
        <v>74000</v>
      </c>
    </row>
    <row r="16" customFormat="false" ht="13.2" hidden="false" customHeight="false" outlineLevel="0" collapsed="false">
      <c r="A16" s="393" t="s">
        <v>161</v>
      </c>
      <c r="B16" s="0" t="s">
        <v>765</v>
      </c>
      <c r="C16" s="392" t="n">
        <v>75099</v>
      </c>
    </row>
    <row r="17" customFormat="false" ht="13.2" hidden="false" customHeight="false" outlineLevel="0" collapsed="false">
      <c r="A17" s="393" t="s">
        <v>163</v>
      </c>
      <c r="B17" s="0" t="s">
        <v>766</v>
      </c>
      <c r="C17" s="392" t="n">
        <v>76000</v>
      </c>
    </row>
    <row r="18" customFormat="false" ht="13.2" hidden="false" customHeight="false" outlineLevel="0" collapsed="false">
      <c r="A18" s="393" t="s">
        <v>165</v>
      </c>
      <c r="B18" s="0" t="s">
        <v>767</v>
      </c>
      <c r="C18" s="392" t="n">
        <v>77000</v>
      </c>
    </row>
    <row r="19" customFormat="false" ht="13.2" hidden="false" customHeight="false" outlineLevel="0" collapsed="false">
      <c r="A19" s="393" t="s">
        <v>167</v>
      </c>
      <c r="B19" s="0" t="s">
        <v>768</v>
      </c>
      <c r="C19" s="392" t="n">
        <v>78000</v>
      </c>
    </row>
    <row r="20" customFormat="false" ht="13.2" hidden="false" customHeight="false" outlineLevel="0" collapsed="false">
      <c r="A20" s="393" t="s">
        <v>169</v>
      </c>
      <c r="B20" s="0" t="s">
        <v>769</v>
      </c>
      <c r="C20" s="392" t="n">
        <v>79000</v>
      </c>
    </row>
  </sheetData>
  <dataValidations count="2">
    <dataValidation allowBlank="true" error="La presupuestación no admite decimales" errorTitle="Numeros decimales no permitidos" operator="between" showDropDown="false" showErrorMessage="true" showInputMessage="true" sqref="C1:C20" type="none">
      <formula1>0</formula1>
      <formula2>0</formula2>
    </dataValidation>
    <dataValidation allowBlank="true" error="La presupuestación no admite decimales" errorTitle="Numeros decimales no permitidos" operator="between" showDropDown="false" showErrorMessage="true" showInputMessage="true" sqref="A11:A20" type="whole">
      <formula1>-1E+026</formula1>
      <formula2>1E+026</formula2>
    </dataValidation>
  </dataValidation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20"/>
  <sheetViews>
    <sheetView showFormulas="false" showGridLines="true" showRowColHeaders="true" showZeros="true" rightToLeft="false" tabSelected="false" showOutlineSymbols="true" defaultGridColor="true" view="normal" topLeftCell="C1" colorId="64" zoomScale="100" zoomScaleNormal="100" zoomScalePageLayoutView="100" workbookViewId="0">
      <selection pane="topLeft" activeCell="A7" activeCellId="0" sqref="A7"/>
    </sheetView>
  </sheetViews>
  <sheetFormatPr defaultColWidth="10.6875" defaultRowHeight="13.2" zeroHeight="false" outlineLevelRow="0" outlineLevelCol="0"/>
  <cols>
    <col collapsed="false" customWidth="true" hidden="false" outlineLevel="0" max="1" min="1" style="0" width="63.33"/>
    <col collapsed="false" customWidth="true" hidden="false" outlineLevel="0" max="2" min="2" style="0" width="58.67"/>
  </cols>
  <sheetData>
    <row r="1" customFormat="false" ht="13.2" hidden="false" customHeight="false" outlineLevel="0" collapsed="false">
      <c r="A1" s="394" t="s">
        <v>250</v>
      </c>
      <c r="B1" s="395" t="s">
        <v>686</v>
      </c>
      <c r="C1" s="396" t="n">
        <v>40000</v>
      </c>
    </row>
    <row r="2" customFormat="false" ht="13.2" hidden="false" customHeight="false" outlineLevel="0" collapsed="false">
      <c r="A2" s="394" t="s">
        <v>251</v>
      </c>
      <c r="B2" s="395" t="s">
        <v>689</v>
      </c>
      <c r="C2" s="396" t="n">
        <v>41000</v>
      </c>
    </row>
    <row r="3" customFormat="false" ht="13.2" hidden="false" customHeight="false" outlineLevel="0" collapsed="false">
      <c r="A3" s="394" t="s">
        <v>252</v>
      </c>
      <c r="B3" s="395" t="s">
        <v>692</v>
      </c>
      <c r="C3" s="396" t="n">
        <v>42000</v>
      </c>
    </row>
    <row r="4" customFormat="false" ht="13.2" hidden="false" customHeight="false" outlineLevel="0" collapsed="false">
      <c r="A4" s="394" t="s">
        <v>253</v>
      </c>
      <c r="B4" s="395" t="s">
        <v>696</v>
      </c>
      <c r="C4" s="397" t="n">
        <v>43000</v>
      </c>
    </row>
    <row r="5" customFormat="false" ht="13.2" hidden="false" customHeight="false" outlineLevel="0" collapsed="false">
      <c r="A5" s="394" t="s">
        <v>254</v>
      </c>
      <c r="B5" s="395" t="s">
        <v>699</v>
      </c>
      <c r="C5" s="396" t="n">
        <v>44000</v>
      </c>
    </row>
    <row r="6" customFormat="false" ht="13.2" hidden="false" customHeight="false" outlineLevel="0" collapsed="false">
      <c r="A6" s="394" t="s">
        <v>255</v>
      </c>
      <c r="B6" s="395" t="s">
        <v>718</v>
      </c>
      <c r="C6" s="396" t="n">
        <v>45099</v>
      </c>
    </row>
    <row r="7" customFormat="false" ht="13.2" hidden="false" customHeight="false" outlineLevel="0" collapsed="false">
      <c r="A7" s="394" t="s">
        <v>256</v>
      </c>
      <c r="B7" s="395" t="s">
        <v>721</v>
      </c>
      <c r="C7" s="396" t="n">
        <v>46002</v>
      </c>
    </row>
    <row r="8" customFormat="false" ht="13.2" hidden="false" customHeight="false" outlineLevel="0" collapsed="false">
      <c r="A8" s="394" t="s">
        <v>258</v>
      </c>
      <c r="B8" s="395" t="s">
        <v>712</v>
      </c>
      <c r="C8" s="396" t="n">
        <v>47100</v>
      </c>
    </row>
    <row r="9" customFormat="false" ht="13.2" hidden="false" customHeight="false" outlineLevel="0" collapsed="false">
      <c r="A9" s="394" t="s">
        <v>260</v>
      </c>
      <c r="B9" s="395" t="s">
        <v>726</v>
      </c>
      <c r="C9" s="396" t="n">
        <v>48001</v>
      </c>
    </row>
    <row r="10" customFormat="false" ht="13.2" hidden="false" customHeight="false" outlineLevel="0" collapsed="false">
      <c r="A10" s="394" t="s">
        <v>262</v>
      </c>
      <c r="B10" s="395" t="s">
        <v>729</v>
      </c>
      <c r="C10" s="396" t="n">
        <v>49000</v>
      </c>
    </row>
    <row r="11" customFormat="false" ht="13.2" hidden="false" customHeight="false" outlineLevel="0" collapsed="false">
      <c r="A11" s="394" t="s">
        <v>285</v>
      </c>
      <c r="B11" s="395" t="s">
        <v>693</v>
      </c>
      <c r="C11" s="396" t="n">
        <v>70000</v>
      </c>
    </row>
    <row r="12" customFormat="false" ht="13.2" hidden="false" customHeight="false" outlineLevel="0" collapsed="false">
      <c r="A12" s="394" t="s">
        <v>286</v>
      </c>
      <c r="B12" s="395" t="s">
        <v>735</v>
      </c>
      <c r="C12" s="396" t="n">
        <v>71000</v>
      </c>
    </row>
    <row r="13" customFormat="false" ht="13.2" hidden="false" customHeight="false" outlineLevel="0" collapsed="false">
      <c r="A13" s="394" t="s">
        <v>287</v>
      </c>
      <c r="B13" s="395" t="s">
        <v>715</v>
      </c>
      <c r="C13" s="396" t="n">
        <v>72000</v>
      </c>
    </row>
    <row r="14" customFormat="false" ht="13.2" hidden="false" customHeight="false" outlineLevel="0" collapsed="false">
      <c r="A14" s="394" t="s">
        <v>288</v>
      </c>
      <c r="B14" s="395" t="s">
        <v>740</v>
      </c>
      <c r="C14" s="397" t="n">
        <v>73000</v>
      </c>
    </row>
    <row r="15" customFormat="false" ht="13.2" hidden="false" customHeight="false" outlineLevel="0" collapsed="false">
      <c r="A15" s="394" t="s">
        <v>289</v>
      </c>
      <c r="B15" s="395" t="s">
        <v>703</v>
      </c>
      <c r="C15" s="396" t="n">
        <v>74000</v>
      </c>
    </row>
    <row r="16" customFormat="false" ht="13.2" hidden="false" customHeight="false" outlineLevel="0" collapsed="false">
      <c r="A16" s="394" t="s">
        <v>290</v>
      </c>
      <c r="B16" s="395" t="s">
        <v>743</v>
      </c>
      <c r="C16" s="396" t="n">
        <v>75099</v>
      </c>
    </row>
    <row r="17" customFormat="false" ht="13.2" hidden="false" customHeight="false" outlineLevel="0" collapsed="false">
      <c r="A17" s="394" t="s">
        <v>291</v>
      </c>
      <c r="B17" s="395" t="s">
        <v>744</v>
      </c>
      <c r="C17" s="396" t="n">
        <v>76001</v>
      </c>
    </row>
    <row r="18" customFormat="false" ht="13.2" hidden="false" customHeight="false" outlineLevel="0" collapsed="false">
      <c r="A18" s="394" t="s">
        <v>293</v>
      </c>
      <c r="B18" s="395" t="s">
        <v>700</v>
      </c>
      <c r="C18" s="396" t="n">
        <v>77800</v>
      </c>
    </row>
    <row r="19" customFormat="false" ht="13.2" hidden="false" customHeight="false" outlineLevel="0" collapsed="false">
      <c r="A19" s="394" t="s">
        <v>295</v>
      </c>
      <c r="B19" s="395" t="s">
        <v>745</v>
      </c>
      <c r="C19" s="396" t="n">
        <v>78000</v>
      </c>
    </row>
    <row r="20" customFormat="false" ht="13.2" hidden="false" customHeight="false" outlineLevel="0" collapsed="false">
      <c r="A20" s="394" t="s">
        <v>296</v>
      </c>
      <c r="B20" s="395" t="s">
        <v>732</v>
      </c>
      <c r="C20" s="396" t="n">
        <v>79000</v>
      </c>
    </row>
  </sheetData>
  <dataValidations count="2">
    <dataValidation allowBlank="true" error="La presupuestación no admite decimales" errorTitle="Numeros decimales no permitidos" operator="between" showDropDown="false" showErrorMessage="true" showInputMessage="true" sqref="C1:C20" type="none">
      <formula1>0</formula1>
      <formula2>0</formula2>
    </dataValidation>
    <dataValidation allowBlank="true" error="La presupuestación no admite decimales" errorTitle="Numeros decimales no permitidos" operator="between" showDropDown="false" showErrorMessage="true" showInputMessage="true" sqref="A1:A20" type="whole">
      <formula1>-1E+020</formula1>
      <formula2>1E+021</formula2>
    </dataValidation>
  </dataValidation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45"/>
  <sheetViews>
    <sheetView showFormulas="false" showGridLines="true" showRowColHeaders="true" showZeros="true" rightToLeft="false" tabSelected="false" showOutlineSymbols="true" defaultGridColor="true" view="normal" topLeftCell="A31" colorId="64" zoomScale="100" zoomScaleNormal="100" zoomScalePageLayoutView="100" workbookViewId="0">
      <selection pane="topLeft" activeCell="A7" activeCellId="0" sqref="A7"/>
    </sheetView>
  </sheetViews>
  <sheetFormatPr defaultColWidth="10.6875" defaultRowHeight="13.2" zeroHeight="false" outlineLevelRow="0" outlineLevelCol="0"/>
  <cols>
    <col collapsed="false" customWidth="true" hidden="false" outlineLevel="0" max="2" min="2" style="0" width="58"/>
  </cols>
  <sheetData>
    <row r="1" customFormat="false" ht="13.2" hidden="false" customHeight="false" outlineLevel="0" collapsed="false">
      <c r="A1" s="398"/>
      <c r="B1" s="398" t="s">
        <v>892</v>
      </c>
      <c r="C1" s="398" t="s">
        <v>893</v>
      </c>
    </row>
    <row r="2" customFormat="false" ht="13.2" hidden="false" customHeight="false" outlineLevel="0" collapsed="false">
      <c r="B2" s="0" t="s">
        <v>894</v>
      </c>
      <c r="C2" s="0" t="s">
        <v>895</v>
      </c>
      <c r="D2" s="399"/>
    </row>
    <row r="3" customFormat="false" ht="13.2" hidden="false" customHeight="false" outlineLevel="0" collapsed="false">
      <c r="B3" s="0" t="s">
        <v>896</v>
      </c>
      <c r="C3" s="0" t="s">
        <v>897</v>
      </c>
      <c r="D3" s="399"/>
    </row>
    <row r="4" customFormat="false" ht="13.2" hidden="false" customHeight="false" outlineLevel="0" collapsed="false">
      <c r="B4" s="0" t="s">
        <v>898</v>
      </c>
      <c r="C4" s="0" t="s">
        <v>899</v>
      </c>
      <c r="D4" s="399"/>
    </row>
    <row r="5" customFormat="false" ht="13.2" hidden="false" customHeight="false" outlineLevel="0" collapsed="false">
      <c r="B5" s="0" t="s">
        <v>900</v>
      </c>
      <c r="C5" s="0" t="s">
        <v>901</v>
      </c>
      <c r="D5" s="399"/>
    </row>
    <row r="6" customFormat="false" ht="13.2" hidden="false" customHeight="false" outlineLevel="0" collapsed="false">
      <c r="B6" s="0" t="s">
        <v>902</v>
      </c>
      <c r="C6" s="0" t="s">
        <v>903</v>
      </c>
      <c r="D6" s="399"/>
    </row>
    <row r="7" customFormat="false" ht="13.2" hidden="false" customHeight="false" outlineLevel="0" collapsed="false">
      <c r="B7" s="0" t="s">
        <v>904</v>
      </c>
      <c r="C7" s="0" t="s">
        <v>905</v>
      </c>
      <c r="D7" s="399"/>
    </row>
    <row r="8" customFormat="false" ht="13.2" hidden="false" customHeight="false" outlineLevel="0" collapsed="false">
      <c r="B8" s="0" t="s">
        <v>906</v>
      </c>
      <c r="C8" s="0" t="s">
        <v>907</v>
      </c>
      <c r="D8" s="399"/>
    </row>
    <row r="9" customFormat="false" ht="13.2" hidden="false" customHeight="false" outlineLevel="0" collapsed="false">
      <c r="B9" s="0" t="s">
        <v>908</v>
      </c>
      <c r="C9" s="0" t="s">
        <v>909</v>
      </c>
      <c r="D9" s="399"/>
    </row>
    <row r="10" customFormat="false" ht="13.2" hidden="false" customHeight="false" outlineLevel="0" collapsed="false">
      <c r="B10" s="0" t="s">
        <v>910</v>
      </c>
      <c r="C10" s="0" t="s">
        <v>911</v>
      </c>
      <c r="D10" s="399"/>
    </row>
    <row r="11" customFormat="false" ht="13.2" hidden="false" customHeight="false" outlineLevel="0" collapsed="false">
      <c r="B11" s="0" t="s">
        <v>912</v>
      </c>
      <c r="C11" s="0" t="s">
        <v>913</v>
      </c>
      <c r="D11" s="399"/>
    </row>
    <row r="12" customFormat="false" ht="13.2" hidden="false" customHeight="false" outlineLevel="0" collapsed="false">
      <c r="B12" s="0" t="s">
        <v>914</v>
      </c>
      <c r="C12" s="0" t="s">
        <v>915</v>
      </c>
      <c r="D12" s="399"/>
    </row>
    <row r="13" customFormat="false" ht="13.2" hidden="false" customHeight="false" outlineLevel="0" collapsed="false">
      <c r="B13" s="0" t="s">
        <v>916</v>
      </c>
      <c r="C13" s="0" t="s">
        <v>917</v>
      </c>
      <c r="D13" s="399"/>
    </row>
    <row r="14" customFormat="false" ht="13.2" hidden="false" customHeight="false" outlineLevel="0" collapsed="false">
      <c r="B14" s="0" t="s">
        <v>918</v>
      </c>
      <c r="C14" s="0" t="s">
        <v>919</v>
      </c>
      <c r="D14" s="399"/>
    </row>
    <row r="15" customFormat="false" ht="13.2" hidden="false" customHeight="false" outlineLevel="0" collapsed="false">
      <c r="B15" s="0" t="s">
        <v>920</v>
      </c>
      <c r="C15" s="0" t="s">
        <v>921</v>
      </c>
      <c r="D15" s="399"/>
    </row>
    <row r="16" customFormat="false" ht="13.2" hidden="false" customHeight="false" outlineLevel="0" collapsed="false">
      <c r="B16" s="0" t="s">
        <v>922</v>
      </c>
      <c r="C16" s="0" t="s">
        <v>923</v>
      </c>
      <c r="D16" s="399"/>
    </row>
    <row r="17" customFormat="false" ht="13.2" hidden="false" customHeight="false" outlineLevel="0" collapsed="false">
      <c r="B17" s="399" t="s">
        <v>924</v>
      </c>
      <c r="C17" s="0" t="s">
        <v>925</v>
      </c>
      <c r="D17" s="399"/>
    </row>
    <row r="18" customFormat="false" ht="13.2" hidden="false" customHeight="false" outlineLevel="0" collapsed="false">
      <c r="B18" s="0" t="s">
        <v>926</v>
      </c>
      <c r="C18" s="0" t="s">
        <v>927</v>
      </c>
      <c r="D18" s="399"/>
    </row>
    <row r="19" customFormat="false" ht="13.2" hidden="false" customHeight="false" outlineLevel="0" collapsed="false">
      <c r="B19" s="0" t="s">
        <v>928</v>
      </c>
      <c r="C19" s="0" t="s">
        <v>929</v>
      </c>
      <c r="D19" s="399"/>
    </row>
    <row r="20" customFormat="false" ht="13.2" hidden="false" customHeight="false" outlineLevel="0" collapsed="false">
      <c r="B20" s="0" t="s">
        <v>930</v>
      </c>
      <c r="C20" s="0" t="s">
        <v>931</v>
      </c>
      <c r="D20" s="399"/>
    </row>
    <row r="21" customFormat="false" ht="13.2" hidden="false" customHeight="false" outlineLevel="0" collapsed="false">
      <c r="B21" s="0" t="s">
        <v>932</v>
      </c>
      <c r="C21" s="0" t="s">
        <v>933</v>
      </c>
      <c r="D21" s="399"/>
    </row>
    <row r="22" customFormat="false" ht="13.2" hidden="false" customHeight="false" outlineLevel="0" collapsed="false">
      <c r="B22" s="0" t="s">
        <v>934</v>
      </c>
      <c r="C22" s="0" t="s">
        <v>935</v>
      </c>
    </row>
    <row r="23" customFormat="false" ht="13.2" hidden="false" customHeight="false" outlineLevel="0" collapsed="false">
      <c r="B23" s="0" t="s">
        <v>936</v>
      </c>
      <c r="C23" s="0" t="s">
        <v>937</v>
      </c>
    </row>
    <row r="24" customFormat="false" ht="13.2" hidden="false" customHeight="false" outlineLevel="0" collapsed="false">
      <c r="B24" s="0" t="s">
        <v>938</v>
      </c>
      <c r="C24" s="0" t="s">
        <v>939</v>
      </c>
    </row>
    <row r="25" customFormat="false" ht="13.2" hidden="false" customHeight="false" outlineLevel="0" collapsed="false">
      <c r="B25" s="0" t="s">
        <v>940</v>
      </c>
      <c r="C25" s="0" t="s">
        <v>941</v>
      </c>
    </row>
    <row r="26" customFormat="false" ht="13.2" hidden="false" customHeight="false" outlineLevel="0" collapsed="false">
      <c r="B26" s="400" t="s">
        <v>942</v>
      </c>
      <c r="C26" s="0" t="s">
        <v>943</v>
      </c>
    </row>
    <row r="27" customFormat="false" ht="13.2" hidden="false" customHeight="false" outlineLevel="0" collapsed="false">
      <c r="B27" s="400" t="s">
        <v>944</v>
      </c>
      <c r="C27" s="0" t="s">
        <v>945</v>
      </c>
    </row>
    <row r="28" customFormat="false" ht="13.2" hidden="false" customHeight="false" outlineLevel="0" collapsed="false">
      <c r="B28" s="400" t="s">
        <v>946</v>
      </c>
      <c r="C28" s="0" t="s">
        <v>947</v>
      </c>
    </row>
    <row r="29" customFormat="false" ht="13.2" hidden="false" customHeight="false" outlineLevel="0" collapsed="false">
      <c r="B29" s="400" t="s">
        <v>948</v>
      </c>
      <c r="C29" s="0" t="s">
        <v>949</v>
      </c>
    </row>
    <row r="30" customFormat="false" ht="13.2" hidden="false" customHeight="false" outlineLevel="0" collapsed="false">
      <c r="B30" s="400" t="s">
        <v>950</v>
      </c>
      <c r="C30" s="0" t="s">
        <v>951</v>
      </c>
    </row>
    <row r="31" customFormat="false" ht="13.2" hidden="false" customHeight="false" outlineLevel="0" collapsed="false">
      <c r="B31" s="400" t="s">
        <v>952</v>
      </c>
      <c r="C31" s="0" t="s">
        <v>953</v>
      </c>
    </row>
    <row r="32" customFormat="false" ht="13.2" hidden="false" customHeight="false" outlineLevel="0" collapsed="false">
      <c r="B32" s="400" t="s">
        <v>954</v>
      </c>
      <c r="C32" s="0" t="s">
        <v>955</v>
      </c>
    </row>
    <row r="33" customFormat="false" ht="13.2" hidden="false" customHeight="false" outlineLevel="0" collapsed="false">
      <c r="B33" s="400" t="s">
        <v>956</v>
      </c>
      <c r="C33" s="0" t="s">
        <v>957</v>
      </c>
    </row>
    <row r="34" customFormat="false" ht="13.2" hidden="false" customHeight="false" outlineLevel="0" collapsed="false">
      <c r="B34" s="400" t="s">
        <v>958</v>
      </c>
      <c r="C34" s="0" t="s">
        <v>959</v>
      </c>
    </row>
    <row r="35" customFormat="false" ht="13.2" hidden="false" customHeight="false" outlineLevel="0" collapsed="false">
      <c r="B35" s="401" t="s">
        <v>960</v>
      </c>
      <c r="C35" s="0" t="s">
        <v>961</v>
      </c>
    </row>
    <row r="36" customFormat="false" ht="13.2" hidden="false" customHeight="false" outlineLevel="0" collapsed="false">
      <c r="B36" s="401" t="s">
        <v>962</v>
      </c>
      <c r="C36" s="0" t="s">
        <v>963</v>
      </c>
    </row>
    <row r="37" customFormat="false" ht="13.2" hidden="false" customHeight="false" outlineLevel="0" collapsed="false">
      <c r="B37" s="401" t="s">
        <v>964</v>
      </c>
      <c r="C37" s="0" t="s">
        <v>965</v>
      </c>
    </row>
    <row r="38" customFormat="false" ht="13.2" hidden="false" customHeight="false" outlineLevel="0" collapsed="false">
      <c r="B38" s="401" t="s">
        <v>966</v>
      </c>
      <c r="C38" s="0" t="s">
        <v>967</v>
      </c>
    </row>
    <row r="39" customFormat="false" ht="13.2" hidden="false" customHeight="false" outlineLevel="0" collapsed="false">
      <c r="B39" s="401" t="s">
        <v>968</v>
      </c>
      <c r="C39" s="0" t="s">
        <v>969</v>
      </c>
    </row>
    <row r="40" customFormat="false" ht="13.2" hidden="false" customHeight="false" outlineLevel="0" collapsed="false">
      <c r="B40" s="401" t="s">
        <v>970</v>
      </c>
      <c r="C40" s="0" t="s">
        <v>971</v>
      </c>
    </row>
    <row r="41" customFormat="false" ht="13.2" hidden="false" customHeight="false" outlineLevel="0" collapsed="false">
      <c r="B41" s="401" t="s">
        <v>972</v>
      </c>
      <c r="C41" s="0" t="s">
        <v>973</v>
      </c>
    </row>
    <row r="42" customFormat="false" ht="13.2" hidden="false" customHeight="false" outlineLevel="0" collapsed="false">
      <c r="B42" s="401" t="s">
        <v>974</v>
      </c>
      <c r="C42" s="0" t="s">
        <v>975</v>
      </c>
    </row>
    <row r="43" customFormat="false" ht="13.2" hidden="false" customHeight="false" outlineLevel="0" collapsed="false">
      <c r="B43" s="401" t="s">
        <v>976</v>
      </c>
      <c r="C43" s="0" t="s">
        <v>977</v>
      </c>
    </row>
    <row r="44" customFormat="false" ht="13.2" hidden="false" customHeight="false" outlineLevel="0" collapsed="false">
      <c r="B44" s="401" t="s">
        <v>978</v>
      </c>
      <c r="C44" s="0" t="s">
        <v>979</v>
      </c>
    </row>
    <row r="45" customFormat="false" ht="13.2" hidden="false" customHeight="false" outlineLevel="0" collapsed="false">
      <c r="B45" s="401" t="s">
        <v>980</v>
      </c>
      <c r="C45" s="0" t="s">
        <v>981</v>
      </c>
    </row>
  </sheetData>
  <autoFilter ref="A1:G1"/>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11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97" activeCellId="0" sqref="C97"/>
    </sheetView>
  </sheetViews>
  <sheetFormatPr defaultColWidth="11.4609375" defaultRowHeight="12.6" zeroHeight="false" outlineLevelRow="0" outlineLevelCol="0"/>
  <cols>
    <col collapsed="false" customWidth="true" hidden="false" outlineLevel="0" max="1" min="1" style="9" width="65.66"/>
    <col collapsed="false" customWidth="true" hidden="true" outlineLevel="0" max="2" min="2" style="9" width="9.33"/>
    <col collapsed="false" customWidth="true" hidden="false" outlineLevel="0" max="3" min="3" style="9" width="16.33"/>
    <col collapsed="false" customWidth="true" hidden="false" outlineLevel="0" max="4" min="4" style="9" width="15.66"/>
    <col collapsed="false" customWidth="true" hidden="false" outlineLevel="0" max="5" min="5" style="9" width="13.44"/>
    <col collapsed="false" customWidth="true" hidden="false" outlineLevel="0" max="6" min="6" style="9" width="15.34"/>
    <col collapsed="false" customWidth="true" hidden="false" outlineLevel="0" max="13" min="7" style="9" width="12.33"/>
    <col collapsed="false" customWidth="false" hidden="false" outlineLevel="0" max="1024" min="14" style="9" width="11.45"/>
  </cols>
  <sheetData>
    <row r="1" s="12" customFormat="true" ht="12" hidden="false" customHeight="true" outlineLevel="0" collapsed="false">
      <c r="A1" s="10" t="s">
        <v>50</v>
      </c>
      <c r="B1" s="10"/>
      <c r="C1" s="10"/>
      <c r="D1" s="10"/>
      <c r="E1" s="10"/>
      <c r="F1" s="10"/>
      <c r="G1" s="9"/>
    </row>
    <row r="2" s="12" customFormat="true" ht="12" hidden="false" customHeight="true" outlineLevel="0" collapsed="false">
      <c r="A2" s="13" t="str">
        <f aca="false">+CONCATENATE("PROYECTO PRESUPUESTOS AÑO ",'DATOS IDENTIFICATIVOS'!C9)</f>
        <v>PROYECTO PRESUPUESTOS AÑO 2021</v>
      </c>
      <c r="B2" s="13"/>
      <c r="C2" s="13"/>
      <c r="D2" s="115" t="s">
        <v>224</v>
      </c>
      <c r="E2" s="115"/>
      <c r="F2" s="115"/>
      <c r="G2" s="9"/>
    </row>
    <row r="3" s="12" customFormat="true" ht="13.2" hidden="false" customHeight="false" outlineLevel="0" collapsed="false">
      <c r="C3" s="16"/>
      <c r="D3" s="16"/>
      <c r="E3" s="16"/>
      <c r="F3" s="16"/>
      <c r="H3" s="9"/>
      <c r="I3" s="9"/>
    </row>
    <row r="4" s="12" customFormat="true" ht="13.2" hidden="false" customHeight="false" outlineLevel="0" collapsed="false">
      <c r="A4" s="18" t="str">
        <f aca="false">+CONCATENATE("ENTIDAD: ",RIGHT('DATOS IDENTIFICATIVOS'!C10,LEN('DATOS IDENTIFICATIVOS'!C10)-3))</f>
        <v>ENTIDAD: FUNDACIÓN FORMACIÓN E  INVEST. SANITARIA</v>
      </c>
      <c r="B4" s="18"/>
      <c r="C4" s="18"/>
      <c r="D4" s="18"/>
      <c r="E4" s="18"/>
      <c r="F4" s="20"/>
      <c r="G4" s="20"/>
      <c r="H4" s="20"/>
      <c r="I4" s="9"/>
    </row>
    <row r="5" s="21" customFormat="true" ht="13.2" hidden="false" customHeight="false" outlineLevel="0" collapsed="false">
      <c r="C5" s="22"/>
      <c r="D5" s="22"/>
      <c r="E5" s="22"/>
      <c r="F5" s="23"/>
      <c r="H5" s="9"/>
      <c r="I5" s="9"/>
    </row>
    <row r="6" s="25" customFormat="true" ht="18.75" hidden="false" customHeight="true" outlineLevel="0" collapsed="false">
      <c r="A6" s="24" t="s">
        <v>225</v>
      </c>
      <c r="B6" s="24"/>
      <c r="C6" s="24"/>
      <c r="D6" s="24"/>
      <c r="E6" s="24"/>
      <c r="F6" s="24"/>
      <c r="G6" s="9"/>
    </row>
    <row r="7" s="117" customFormat="true" ht="18" hidden="false" customHeight="false" outlineLevel="0" collapsed="false">
      <c r="A7" s="116"/>
      <c r="B7" s="116"/>
      <c r="C7" s="116"/>
      <c r="D7" s="116"/>
      <c r="E7" s="116"/>
      <c r="F7" s="116"/>
    </row>
    <row r="8" customFormat="false" ht="15.6" hidden="false" customHeight="false" outlineLevel="0" collapsed="false">
      <c r="A8" s="26"/>
      <c r="B8" s="118" t="s">
        <v>226</v>
      </c>
      <c r="C8" s="21"/>
      <c r="D8" s="21"/>
      <c r="E8" s="21"/>
      <c r="F8" s="119" t="s">
        <v>227</v>
      </c>
    </row>
    <row r="9" customFormat="false" ht="18.75" hidden="false" customHeight="true" outlineLevel="0" collapsed="false">
      <c r="A9" s="30" t="s">
        <v>55</v>
      </c>
      <c r="B9" s="30"/>
      <c r="C9" s="31" t="str">
        <f aca="false">+CONCATENATE("INICIAL ",'DATOS IDENTIFICATIVOS'!$C$9-1)</f>
        <v>INICIAL 2020</v>
      </c>
      <c r="D9" s="31" t="str">
        <f aca="false">+CONCATENATE("PREVISION ",'DATOS IDENTIFICATIVOS'!$C$9)</f>
        <v>PREVISION 2021</v>
      </c>
      <c r="E9" s="120" t="s">
        <v>56</v>
      </c>
      <c r="F9" s="120" t="str">
        <f aca="false">CONCATENATE("DIFERENCIAS"," ",E10,"-",D10)</f>
        <v>DIFERENCIAS %VAR.-</v>
      </c>
    </row>
    <row r="10" customFormat="false" ht="15.75" hidden="false" customHeight="true" outlineLevel="0" collapsed="false">
      <c r="A10" s="33" t="s">
        <v>228</v>
      </c>
      <c r="B10" s="33"/>
      <c r="C10" s="31"/>
      <c r="D10" s="31"/>
      <c r="E10" s="34" t="s">
        <v>58</v>
      </c>
      <c r="F10" s="34" t="s">
        <v>59</v>
      </c>
    </row>
    <row r="11" customFormat="false" ht="6" hidden="false" customHeight="true" outlineLevel="0" collapsed="false">
      <c r="A11" s="21"/>
      <c r="B11" s="21"/>
      <c r="C11" s="35"/>
      <c r="D11" s="35"/>
      <c r="E11" s="21"/>
      <c r="F11" s="21"/>
    </row>
    <row r="12" s="39" customFormat="true" ht="18" hidden="false" customHeight="true" outlineLevel="0" collapsed="false">
      <c r="A12" s="121" t="s">
        <v>229</v>
      </c>
      <c r="B12" s="122" t="s">
        <v>61</v>
      </c>
      <c r="C12" s="123" t="n">
        <f aca="false">SUM(C13:C14)</f>
        <v>0</v>
      </c>
      <c r="D12" s="123" t="n">
        <f aca="false">SUM(D13:D14)</f>
        <v>0</v>
      </c>
      <c r="E12" s="124" t="str">
        <f aca="false">IF(C12=0," ",F12/C12*100)</f>
        <v> </v>
      </c>
      <c r="F12" s="71" t="n">
        <f aca="false">D12-C12</f>
        <v>0</v>
      </c>
    </row>
    <row r="13" customFormat="false" ht="15" hidden="false" customHeight="true" outlineLevel="0" collapsed="false">
      <c r="A13" s="125" t="s">
        <v>230</v>
      </c>
      <c r="B13" s="126" t="s">
        <v>63</v>
      </c>
      <c r="C13" s="127"/>
      <c r="D13" s="127"/>
      <c r="E13" s="128" t="str">
        <f aca="false">IF(C13=0," ",F13/C13*100)</f>
        <v> </v>
      </c>
      <c r="F13" s="73" t="n">
        <f aca="false">D13-C13</f>
        <v>0</v>
      </c>
    </row>
    <row r="14" customFormat="false" ht="18" hidden="false" customHeight="true" outlineLevel="0" collapsed="false">
      <c r="A14" s="125" t="s">
        <v>231</v>
      </c>
      <c r="B14" s="126" t="s">
        <v>65</v>
      </c>
      <c r="C14" s="127"/>
      <c r="D14" s="127"/>
      <c r="E14" s="128" t="str">
        <f aca="false">IF(C14=0," ",F14/C14*100)</f>
        <v> </v>
      </c>
      <c r="F14" s="73" t="n">
        <f aca="false">D14-C14</f>
        <v>0</v>
      </c>
    </row>
    <row r="15" customFormat="false" ht="18" hidden="false" customHeight="true" outlineLevel="0" collapsed="false">
      <c r="A15" s="129" t="s">
        <v>232</v>
      </c>
      <c r="B15" s="130" t="s">
        <v>61</v>
      </c>
      <c r="C15" s="131" t="n">
        <f aca="false">SUM(C16:C20)</f>
        <v>0</v>
      </c>
      <c r="D15" s="131" t="n">
        <f aca="false">SUM(D16:D20)</f>
        <v>0</v>
      </c>
      <c r="E15" s="128" t="str">
        <f aca="false">IF(C15=0," ",F15/C15*100)</f>
        <v> </v>
      </c>
      <c r="F15" s="73" t="n">
        <f aca="false">D15-C15</f>
        <v>0</v>
      </c>
    </row>
    <row r="16" customFormat="false" ht="18" hidden="false" customHeight="true" outlineLevel="0" collapsed="false">
      <c r="A16" s="125" t="s">
        <v>233</v>
      </c>
      <c r="B16" s="126" t="s">
        <v>81</v>
      </c>
      <c r="C16" s="127"/>
      <c r="D16" s="127"/>
      <c r="E16" s="128" t="str">
        <f aca="false">IF(C16=0," ",F16/C16*100)</f>
        <v> </v>
      </c>
      <c r="F16" s="73" t="n">
        <f aca="false">D16-C16</f>
        <v>0</v>
      </c>
    </row>
    <row r="17" customFormat="false" ht="18" hidden="false" customHeight="true" outlineLevel="0" collapsed="false">
      <c r="A17" s="125" t="s">
        <v>234</v>
      </c>
      <c r="B17" s="126" t="s">
        <v>235</v>
      </c>
      <c r="C17" s="127"/>
      <c r="D17" s="127"/>
      <c r="E17" s="128" t="str">
        <f aca="false">IF(C17=0," ",F17/C17*100)</f>
        <v> </v>
      </c>
      <c r="F17" s="73" t="n">
        <f aca="false">D17-C17</f>
        <v>0</v>
      </c>
    </row>
    <row r="18" customFormat="false" ht="18" hidden="false" customHeight="true" outlineLevel="0" collapsed="false">
      <c r="A18" s="125" t="s">
        <v>236</v>
      </c>
      <c r="B18" s="126" t="s">
        <v>85</v>
      </c>
      <c r="C18" s="127"/>
      <c r="D18" s="127"/>
      <c r="E18" s="128" t="str">
        <f aca="false">IF(C18=0," ",F18/C18*100)</f>
        <v> </v>
      </c>
      <c r="F18" s="73" t="n">
        <f aca="false">D18-C18</f>
        <v>0</v>
      </c>
    </row>
    <row r="19" customFormat="false" ht="18" hidden="false" customHeight="true" outlineLevel="0" collapsed="false">
      <c r="A19" s="125" t="s">
        <v>237</v>
      </c>
      <c r="B19" s="126" t="s">
        <v>91</v>
      </c>
      <c r="C19" s="127"/>
      <c r="D19" s="127"/>
      <c r="E19" s="128" t="str">
        <f aca="false">IF(C19=0," ",F19/C19*100)</f>
        <v> </v>
      </c>
      <c r="F19" s="73" t="n">
        <f aca="false">D19-C19</f>
        <v>0</v>
      </c>
    </row>
    <row r="20" customFormat="false" ht="18" hidden="false" customHeight="true" outlineLevel="0" collapsed="false">
      <c r="A20" s="125" t="s">
        <v>238</v>
      </c>
      <c r="B20" s="126" t="s">
        <v>93</v>
      </c>
      <c r="C20" s="127"/>
      <c r="D20" s="127"/>
      <c r="E20" s="128" t="str">
        <f aca="false">IF(C20=0," ",F20/C20*100)</f>
        <v> </v>
      </c>
      <c r="F20" s="73" t="n">
        <f aca="false">D20-C20</f>
        <v>0</v>
      </c>
    </row>
    <row r="21" s="39" customFormat="true" ht="18" hidden="false" customHeight="true" outlineLevel="0" collapsed="false">
      <c r="A21" s="129" t="s">
        <v>239</v>
      </c>
      <c r="B21" s="130" t="s">
        <v>61</v>
      </c>
      <c r="C21" s="131" t="n">
        <f aca="false">SUM(C22:C28)</f>
        <v>2063925</v>
      </c>
      <c r="D21" s="131" t="n">
        <f aca="false">SUM(D22:D28)</f>
        <v>2034870</v>
      </c>
      <c r="E21" s="132" t="n">
        <f aca="false">IF(C21=0," ",F21/C21*100)</f>
        <v>-1.40775464224717</v>
      </c>
      <c r="F21" s="44" t="n">
        <f aca="false">D21-C21</f>
        <v>-29055</v>
      </c>
    </row>
    <row r="22" s="39" customFormat="true" ht="18" hidden="false" customHeight="true" outlineLevel="0" collapsed="false">
      <c r="A22" s="125" t="s">
        <v>240</v>
      </c>
      <c r="B22" s="126" t="s">
        <v>98</v>
      </c>
      <c r="C22" s="127"/>
      <c r="D22" s="127"/>
      <c r="E22" s="132" t="str">
        <f aca="false">IF(C22=0," ",F22/C22*100)</f>
        <v> </v>
      </c>
      <c r="F22" s="44" t="n">
        <f aca="false">D22-C22</f>
        <v>0</v>
      </c>
    </row>
    <row r="23" s="39" customFormat="true" ht="18" hidden="false" customHeight="true" outlineLevel="0" collapsed="false">
      <c r="A23" s="125" t="s">
        <v>241</v>
      </c>
      <c r="B23" s="126" t="s">
        <v>100</v>
      </c>
      <c r="C23" s="127"/>
      <c r="D23" s="127"/>
      <c r="E23" s="132" t="str">
        <f aca="false">IF(C23=0," ",F23/C23*100)</f>
        <v> </v>
      </c>
      <c r="F23" s="44" t="n">
        <f aca="false">D23-C23</f>
        <v>0</v>
      </c>
    </row>
    <row r="24" s="39" customFormat="true" ht="18" hidden="false" customHeight="true" outlineLevel="0" collapsed="false">
      <c r="A24" s="125" t="s">
        <v>242</v>
      </c>
      <c r="B24" s="126" t="s">
        <v>102</v>
      </c>
      <c r="C24" s="127" t="n">
        <f aca="false">2000000+200082-136157</f>
        <v>2063925</v>
      </c>
      <c r="D24" s="127" t="n">
        <f aca="false">1884870+150000</f>
        <v>2034870</v>
      </c>
      <c r="E24" s="132" t="n">
        <f aca="false">IF(C24=0," ",F24/C24*100)</f>
        <v>-1.40775464224717</v>
      </c>
      <c r="F24" s="44" t="n">
        <f aca="false">D24-C24</f>
        <v>-29055</v>
      </c>
    </row>
    <row r="25" s="39" customFormat="true" ht="18" hidden="false" customHeight="true" outlineLevel="0" collapsed="false">
      <c r="A25" s="125" t="s">
        <v>243</v>
      </c>
      <c r="B25" s="126" t="s">
        <v>104</v>
      </c>
      <c r="C25" s="127"/>
      <c r="D25" s="127"/>
      <c r="E25" s="132" t="str">
        <f aca="false">IF(C25=0," ",F25/C25*100)</f>
        <v> </v>
      </c>
      <c r="F25" s="44" t="n">
        <f aca="false">D25-C25</f>
        <v>0</v>
      </c>
    </row>
    <row r="26" s="39" customFormat="true" ht="18" hidden="false" customHeight="true" outlineLevel="0" collapsed="false">
      <c r="A26" s="125" t="s">
        <v>244</v>
      </c>
      <c r="B26" s="126" t="s">
        <v>245</v>
      </c>
      <c r="C26" s="127"/>
      <c r="D26" s="127"/>
      <c r="E26" s="132" t="str">
        <f aca="false">IF(C26=0," ",F26/C26*100)</f>
        <v> </v>
      </c>
      <c r="F26" s="44" t="n">
        <f aca="false">D26-C26</f>
        <v>0</v>
      </c>
    </row>
    <row r="27" s="39" customFormat="true" ht="18" hidden="false" customHeight="true" outlineLevel="0" collapsed="false">
      <c r="A27" s="125" t="s">
        <v>246</v>
      </c>
      <c r="B27" s="126" t="s">
        <v>247</v>
      </c>
      <c r="C27" s="127"/>
      <c r="D27" s="127"/>
      <c r="E27" s="132" t="str">
        <f aca="false">IF(C27=0," ",F27/C27*100)</f>
        <v> </v>
      </c>
      <c r="F27" s="44" t="n">
        <f aca="false">D27-C27</f>
        <v>0</v>
      </c>
    </row>
    <row r="28" s="39" customFormat="true" ht="18" hidden="false" customHeight="true" outlineLevel="0" collapsed="false">
      <c r="A28" s="125" t="s">
        <v>248</v>
      </c>
      <c r="B28" s="126" t="s">
        <v>249</v>
      </c>
      <c r="C28" s="127"/>
      <c r="D28" s="127"/>
      <c r="E28" s="132" t="str">
        <f aca="false">IF(C28=0," ",F28/C28*100)</f>
        <v> </v>
      </c>
      <c r="F28" s="44" t="n">
        <f aca="false">D28-C28</f>
        <v>0</v>
      </c>
    </row>
    <row r="29" s="39" customFormat="true" ht="18" hidden="false" customHeight="true" outlineLevel="0" collapsed="false">
      <c r="A29" s="129" t="s">
        <v>109</v>
      </c>
      <c r="B29" s="130" t="s">
        <v>61</v>
      </c>
      <c r="C29" s="131" t="n">
        <f aca="false">SUM(C30:C39)</f>
        <v>7510819</v>
      </c>
      <c r="D29" s="131" t="n">
        <f aca="false">SUM(D30:D39)</f>
        <v>8370195</v>
      </c>
      <c r="E29" s="132" t="n">
        <f aca="false">IF(C29=0," ",F29/C29*100)</f>
        <v>11.4418414290106</v>
      </c>
      <c r="F29" s="44" t="n">
        <f aca="false">D29-C29</f>
        <v>859376</v>
      </c>
    </row>
    <row r="30" s="39" customFormat="true" ht="18" hidden="false" customHeight="true" outlineLevel="0" collapsed="false">
      <c r="A30" s="125" t="s">
        <v>250</v>
      </c>
      <c r="B30" s="126" t="s">
        <v>111</v>
      </c>
      <c r="C30" s="50" t="n">
        <f aca="false">SUMIF('EP9 SUBVENCIONES A RECIBIR'!$B$12:$B$33,VLOOKUP(A30,'Asignacion corrientes capital i'!$A$1:$B$20,2,FALSE()),'EP9 SUBVENCIONES A RECIBIR'!D$12:D$33)</f>
        <v>1617032</v>
      </c>
      <c r="D30" s="50" t="n">
        <f aca="false">SUMIF('EP9 SUBVENCIONES A RECIBIR'!$B$12:$B$33,VLOOKUP($A30,'Asignacion corrientes capital i'!$A$1:$B$20,2,FALSE()),'EP9 SUBVENCIONES A RECIBIR'!E$12:E$33)</f>
        <v>1647976</v>
      </c>
      <c r="E30" s="132" t="n">
        <f aca="false">IF(C30=0," ",F30/C30*100)</f>
        <v>1.91362941487862</v>
      </c>
      <c r="F30" s="44" t="n">
        <f aca="false">D30-C30</f>
        <v>30944</v>
      </c>
    </row>
    <row r="31" s="39" customFormat="true" ht="18" hidden="false" customHeight="true" outlineLevel="0" collapsed="false">
      <c r="A31" s="125" t="s">
        <v>251</v>
      </c>
      <c r="B31" s="126" t="s">
        <v>113</v>
      </c>
      <c r="C31" s="50" t="n">
        <f aca="false">SUMIF('EP9 SUBVENCIONES A RECIBIR'!$B$12:$B$33,VLOOKUP($A31,'Asignacion corrientes capital i'!$A$1:$B$20,2,FALSE()),'EP9 SUBVENCIONES A RECIBIR'!D$12:D$33)</f>
        <v>0</v>
      </c>
      <c r="D31" s="50" t="n">
        <f aca="false">SUMIF('EP9 SUBVENCIONES A RECIBIR'!$B$12:$B$33,VLOOKUP($A31,'Asignacion corrientes capital i'!$A$1:$B$20,2,FALSE()),'EP9 SUBVENCIONES A RECIBIR'!E$12:E$33)</f>
        <v>0</v>
      </c>
      <c r="E31" s="132" t="str">
        <f aca="false">IF(C31=0," ",F31/C31*100)</f>
        <v> </v>
      </c>
      <c r="F31" s="44" t="n">
        <f aca="false">D31-C31</f>
        <v>0</v>
      </c>
    </row>
    <row r="32" s="39" customFormat="true" ht="18" hidden="false" customHeight="true" outlineLevel="0" collapsed="false">
      <c r="A32" s="125" t="s">
        <v>252</v>
      </c>
      <c r="B32" s="126" t="s">
        <v>115</v>
      </c>
      <c r="C32" s="50" t="n">
        <f aca="false">SUMIF('EP9 SUBVENCIONES A RECIBIR'!$B$12:$B$33,VLOOKUP(A32,'Asignacion corrientes capital i'!$A$1:$B$20,2,FALSE()),'EP9 SUBVENCIONES A RECIBIR'!D$12:D$33)</f>
        <v>1960292</v>
      </c>
      <c r="D32" s="50" t="n">
        <f aca="false">SUMIF('EP9 SUBVENCIONES A RECIBIR'!$B$12:$B$33,VLOOKUP($A32,'Asignacion corrientes capital i'!$A$1:$B$20,2,FALSE()),'EP9 SUBVENCIONES A RECIBIR'!E$12:E$33)</f>
        <v>2711231</v>
      </c>
      <c r="E32" s="132" t="n">
        <f aca="false">IF(C32=0," ",F32/C32*100)</f>
        <v>38.3075072489201</v>
      </c>
      <c r="F32" s="44" t="n">
        <f aca="false">D32-C32</f>
        <v>750939</v>
      </c>
    </row>
    <row r="33" s="39" customFormat="true" ht="18" hidden="false" customHeight="true" outlineLevel="0" collapsed="false">
      <c r="A33" s="125" t="s">
        <v>253</v>
      </c>
      <c r="B33" s="133" t="n">
        <v>43000</v>
      </c>
      <c r="C33" s="50" t="n">
        <f aca="false">SUMIF('EP9 SUBVENCIONES A RECIBIR'!$B$12:$B$33,VLOOKUP(A33,'Asignacion corrientes capital i'!$A$1:$B$20,2,FALSE()),'EP9 SUBVENCIONES A RECIBIR'!D$12:D$33)</f>
        <v>28269</v>
      </c>
      <c r="D33" s="50" t="n">
        <f aca="false">SUMIF('EP9 SUBVENCIONES A RECIBIR'!$B$12:$B$33,VLOOKUP($A33,'Asignacion corrientes capital i'!$A$1:$B$20,2,FALSE()),'EP9 SUBVENCIONES A RECIBIR'!E$12:E$33)</f>
        <v>202510</v>
      </c>
      <c r="E33" s="132" t="n">
        <f aca="false">IF(C33=0," ",F33/C33*100)</f>
        <v>616.367752661926</v>
      </c>
      <c r="F33" s="44" t="n">
        <f aca="false">D33-C33</f>
        <v>174241</v>
      </c>
    </row>
    <row r="34" s="39" customFormat="true" ht="18" hidden="false" customHeight="true" outlineLevel="0" collapsed="false">
      <c r="A34" s="125" t="s">
        <v>254</v>
      </c>
      <c r="B34" s="126" t="s">
        <v>119</v>
      </c>
      <c r="C34" s="50" t="n">
        <f aca="false">SUMIF('EP9 SUBVENCIONES A RECIBIR'!$B$12:$B$33,VLOOKUP(A34,'Asignacion corrientes capital i'!$A$1:$B$20,2,FALSE()),'EP9 SUBVENCIONES A RECIBIR'!D$12:D$33)</f>
        <v>2366811</v>
      </c>
      <c r="D34" s="50" t="n">
        <f aca="false">SUMIF('EP9 SUBVENCIONES A RECIBIR'!$B$12:$B$33,VLOOKUP($A34,'Asignacion corrientes capital i'!$A$1:$B$20,2,FALSE()),'EP9 SUBVENCIONES A RECIBIR'!E$12:E$33)</f>
        <v>2581300</v>
      </c>
      <c r="E34" s="132" t="n">
        <f aca="false">IF(C34=0," ",F34/C34*100)</f>
        <v>9.06236281646486</v>
      </c>
      <c r="F34" s="44" t="n">
        <f aca="false">D34-C34</f>
        <v>214489</v>
      </c>
    </row>
    <row r="35" s="39" customFormat="true" ht="18" hidden="false" customHeight="true" outlineLevel="0" collapsed="false">
      <c r="A35" s="125" t="s">
        <v>255</v>
      </c>
      <c r="B35" s="126" t="s">
        <v>121</v>
      </c>
      <c r="C35" s="50" t="n">
        <f aca="false">SUMIF('EP9 SUBVENCIONES A RECIBIR'!$B$12:$B$33,VLOOKUP(A35,'Asignacion corrientes capital i'!$A$1:$B$20,2,FALSE()),'EP9 SUBVENCIONES A RECIBIR'!D$12:D$33)</f>
        <v>0</v>
      </c>
      <c r="D35" s="50" t="n">
        <f aca="false">SUMIF('EP9 SUBVENCIONES A RECIBIR'!$B$12:$B$33,VLOOKUP($A35,'Asignacion corrientes capital i'!$A$1:$B$20,2,FALSE()),'EP9 SUBVENCIONES A RECIBIR'!E$12:E$33)</f>
        <v>0</v>
      </c>
      <c r="E35" s="132" t="str">
        <f aca="false">IF(C35=0," ",F35/C35*100)</f>
        <v> </v>
      </c>
      <c r="F35" s="44" t="n">
        <f aca="false">D35-C35</f>
        <v>0</v>
      </c>
    </row>
    <row r="36" s="39" customFormat="true" ht="18" hidden="false" customHeight="true" outlineLevel="0" collapsed="false">
      <c r="A36" s="125" t="s">
        <v>256</v>
      </c>
      <c r="B36" s="126" t="s">
        <v>257</v>
      </c>
      <c r="C36" s="50" t="n">
        <f aca="false">SUMIF('EP9 SUBVENCIONES A RECIBIR'!$B$12:$B$33,VLOOKUP(A36,'Asignacion corrientes capital i'!$A$1:$B$20,2,FALSE()),'EP9 SUBVENCIONES A RECIBIR'!D$12:D$33)</f>
        <v>0</v>
      </c>
      <c r="D36" s="50" t="n">
        <f aca="false">SUMIF('EP9 SUBVENCIONES A RECIBIR'!$B$12:$B$33,VLOOKUP($A36,'Asignacion corrientes capital i'!$A$1:$B$20,2,FALSE()),'EP9 SUBVENCIONES A RECIBIR'!E$12:E$33)</f>
        <v>0</v>
      </c>
      <c r="E36" s="132" t="str">
        <f aca="false">IF(C36=0," ",F36/C36*100)</f>
        <v> </v>
      </c>
      <c r="F36" s="44" t="n">
        <f aca="false">D36-C36</f>
        <v>0</v>
      </c>
    </row>
    <row r="37" s="39" customFormat="true" ht="18" hidden="false" customHeight="true" outlineLevel="0" collapsed="false">
      <c r="A37" s="125" t="s">
        <v>258</v>
      </c>
      <c r="B37" s="126" t="s">
        <v>259</v>
      </c>
      <c r="C37" s="50" t="n">
        <f aca="false">SUMIF('EP9 SUBVENCIONES A RECIBIR'!$B$12:$B$33,VLOOKUP(A37,'Asignacion corrientes capital i'!$A$1:$B$20,2,FALSE()),'EP9 SUBVENCIONES A RECIBIR'!D$12:D$33)</f>
        <v>915327</v>
      </c>
      <c r="D37" s="50" t="n">
        <f aca="false">SUMIF('EP9 SUBVENCIONES A RECIBIR'!$B$12:$B$33,VLOOKUP($A37,'Asignacion corrientes capital i'!$A$1:$B$20,2,FALSE()),'EP9 SUBVENCIONES A RECIBIR'!E$12:E$33)</f>
        <v>776524</v>
      </c>
      <c r="E37" s="132" t="n">
        <f aca="false">IF(C37=0," ",F37/C37*100)</f>
        <v>-15.1643074005246</v>
      </c>
      <c r="F37" s="44" t="n">
        <f aca="false">D37-C37</f>
        <v>-138803</v>
      </c>
    </row>
    <row r="38" s="39" customFormat="true" ht="18" hidden="false" customHeight="true" outlineLevel="0" collapsed="false">
      <c r="A38" s="125" t="s">
        <v>260</v>
      </c>
      <c r="B38" s="126" t="s">
        <v>261</v>
      </c>
      <c r="C38" s="50" t="n">
        <f aca="false">SUMIF('EP9 SUBVENCIONES A RECIBIR'!$B$12:$B$33,VLOOKUP(A38,'Asignacion corrientes capital i'!$A$1:$B$20,2,FALSE()),'EP9 SUBVENCIONES A RECIBIR'!D$12:D$33)</f>
        <v>200000</v>
      </c>
      <c r="D38" s="50" t="n">
        <f aca="false">SUMIF('EP9 SUBVENCIONES A RECIBIR'!$B$12:$B$33,VLOOKUP($A38,'Asignacion corrientes capital i'!$A$1:$B$20,2,FALSE()),'EP9 SUBVENCIONES A RECIBIR'!E$12:E$33)</f>
        <v>200000</v>
      </c>
      <c r="E38" s="132" t="n">
        <f aca="false">IF(C38=0," ",F38/C38*100)</f>
        <v>0</v>
      </c>
      <c r="F38" s="44" t="n">
        <f aca="false">D38-C38</f>
        <v>0</v>
      </c>
    </row>
    <row r="39" s="39" customFormat="true" ht="18" hidden="false" customHeight="true" outlineLevel="0" collapsed="false">
      <c r="A39" s="125" t="s">
        <v>262</v>
      </c>
      <c r="B39" s="126" t="s">
        <v>129</v>
      </c>
      <c r="C39" s="50" t="n">
        <f aca="false">SUMIF('EP9 SUBVENCIONES A RECIBIR'!$B$12:$B$33,VLOOKUP(A39,'Asignacion corrientes capital i'!$A$1:$B$20,2,FALSE()),'EP9 SUBVENCIONES A RECIBIR'!D$12:D$33)</f>
        <v>423088</v>
      </c>
      <c r="D39" s="50" t="n">
        <f aca="false">SUMIF('EP9 SUBVENCIONES A RECIBIR'!$B$12:$B$33,VLOOKUP($A39,'Asignacion corrientes capital i'!$A$1:$B$20,2,FALSE()),'EP9 SUBVENCIONES A RECIBIR'!E$12:E$33)</f>
        <v>250654</v>
      </c>
      <c r="E39" s="132" t="n">
        <f aca="false">IF(C39=0," ",F39/C39*100)</f>
        <v>-40.7560602049692</v>
      </c>
      <c r="F39" s="44" t="n">
        <f aca="false">D39-C39</f>
        <v>-172434</v>
      </c>
    </row>
    <row r="40" s="39" customFormat="true" ht="18" hidden="false" customHeight="true" outlineLevel="0" collapsed="false">
      <c r="A40" s="129" t="s">
        <v>263</v>
      </c>
      <c r="B40" s="130" t="s">
        <v>61</v>
      </c>
      <c r="C40" s="131" t="n">
        <f aca="false">SUM(C41:C49)</f>
        <v>390321</v>
      </c>
      <c r="D40" s="131" t="n">
        <f aca="false">SUM(D41:D49)</f>
        <v>367469</v>
      </c>
      <c r="E40" s="132" t="n">
        <f aca="false">IF(C40=0," ",F40/C40*100)</f>
        <v>-5.85466833708665</v>
      </c>
      <c r="F40" s="44" t="n">
        <f aca="false">D40-C40</f>
        <v>-22852</v>
      </c>
    </row>
    <row r="41" s="39" customFormat="true" ht="18" hidden="false" customHeight="true" outlineLevel="0" collapsed="false">
      <c r="A41" s="125" t="s">
        <v>264</v>
      </c>
      <c r="B41" s="126" t="s">
        <v>265</v>
      </c>
      <c r="C41" s="127"/>
      <c r="D41" s="127"/>
      <c r="E41" s="132" t="str">
        <f aca="false">IF(C41=0," ",F41/C41*100)</f>
        <v> </v>
      </c>
      <c r="F41" s="44" t="n">
        <f aca="false">D41-C41</f>
        <v>0</v>
      </c>
    </row>
    <row r="42" s="39" customFormat="true" ht="18" hidden="false" customHeight="true" outlineLevel="0" collapsed="false">
      <c r="A42" s="125" t="s">
        <v>266</v>
      </c>
      <c r="B42" s="126" t="s">
        <v>267</v>
      </c>
      <c r="C42" s="127"/>
      <c r="D42" s="127"/>
      <c r="E42" s="132" t="str">
        <f aca="false">IF(C42=0," ",F42/C42*100)</f>
        <v> </v>
      </c>
      <c r="F42" s="44" t="n">
        <f aca="false">D42-C42</f>
        <v>0</v>
      </c>
    </row>
    <row r="43" s="39" customFormat="true" ht="18" hidden="false" customHeight="true" outlineLevel="0" collapsed="false">
      <c r="A43" s="125" t="s">
        <v>268</v>
      </c>
      <c r="B43" s="126" t="s">
        <v>269</v>
      </c>
      <c r="C43" s="127" t="n">
        <v>390321</v>
      </c>
      <c r="D43" s="127" t="n">
        <v>367469</v>
      </c>
      <c r="E43" s="132" t="n">
        <f aca="false">IF(C43=0," ",F43/C43*100)</f>
        <v>-5.85466833708665</v>
      </c>
      <c r="F43" s="44" t="n">
        <f aca="false">D43-C43</f>
        <v>-22852</v>
      </c>
    </row>
    <row r="44" s="39" customFormat="true" ht="18" hidden="false" customHeight="true" outlineLevel="0" collapsed="false">
      <c r="A44" s="125" t="s">
        <v>270</v>
      </c>
      <c r="B44" s="133" t="n">
        <v>53000</v>
      </c>
      <c r="C44" s="127"/>
      <c r="D44" s="127"/>
      <c r="E44" s="132" t="str">
        <f aca="false">IF(C44=0," ",F44/C44*100)</f>
        <v> </v>
      </c>
      <c r="F44" s="44" t="n">
        <f aca="false">D44-C44</f>
        <v>0</v>
      </c>
    </row>
    <row r="45" s="39" customFormat="true" ht="18" hidden="false" customHeight="true" outlineLevel="0" collapsed="false">
      <c r="A45" s="125" t="s">
        <v>271</v>
      </c>
      <c r="B45" s="126" t="s">
        <v>272</v>
      </c>
      <c r="C45" s="127"/>
      <c r="D45" s="127"/>
      <c r="E45" s="132" t="str">
        <f aca="false">IF(C45=0," ",F45/C45*100)</f>
        <v> </v>
      </c>
      <c r="F45" s="44" t="n">
        <f aca="false">D45-C45</f>
        <v>0</v>
      </c>
    </row>
    <row r="46" s="39" customFormat="true" ht="18" hidden="false" customHeight="true" outlineLevel="0" collapsed="false">
      <c r="A46" s="125" t="s">
        <v>273</v>
      </c>
      <c r="B46" s="126" t="s">
        <v>274</v>
      </c>
      <c r="C46" s="127"/>
      <c r="D46" s="127"/>
      <c r="E46" s="132" t="str">
        <f aca="false">IF(C46=0," ",F46/C46*100)</f>
        <v> </v>
      </c>
      <c r="F46" s="44" t="n">
        <f aca="false">D46-C46</f>
        <v>0</v>
      </c>
    </row>
    <row r="47" s="39" customFormat="true" ht="18" hidden="false" customHeight="true" outlineLevel="0" collapsed="false">
      <c r="A47" s="125" t="s">
        <v>275</v>
      </c>
      <c r="B47" s="126" t="s">
        <v>276</v>
      </c>
      <c r="C47" s="127"/>
      <c r="D47" s="127"/>
      <c r="E47" s="132" t="str">
        <f aca="false">IF(C47=0," ",F47/C47*100)</f>
        <v> </v>
      </c>
      <c r="F47" s="44" t="n">
        <f aca="false">D47-C47</f>
        <v>0</v>
      </c>
    </row>
    <row r="48" s="39" customFormat="true" ht="18" hidden="false" customHeight="true" outlineLevel="0" collapsed="false">
      <c r="A48" s="125" t="s">
        <v>277</v>
      </c>
      <c r="B48" s="126" t="s">
        <v>278</v>
      </c>
      <c r="C48" s="127"/>
      <c r="D48" s="127"/>
      <c r="E48" s="132" t="str">
        <f aca="false">IF(C48=0," ",F48/C48*100)</f>
        <v> </v>
      </c>
      <c r="F48" s="44" t="n">
        <f aca="false">D48-C48</f>
        <v>0</v>
      </c>
    </row>
    <row r="49" s="39" customFormat="true" ht="18" hidden="false" customHeight="true" outlineLevel="0" collapsed="false">
      <c r="A49" s="125" t="s">
        <v>279</v>
      </c>
      <c r="B49" s="126" t="s">
        <v>280</v>
      </c>
      <c r="C49" s="127"/>
      <c r="D49" s="127"/>
      <c r="E49" s="132" t="str">
        <f aca="false">IF(C49=0," ",F49/C49*100)</f>
        <v> </v>
      </c>
      <c r="F49" s="44" t="n">
        <f aca="false">D49-C49</f>
        <v>0</v>
      </c>
    </row>
    <row r="50" s="39" customFormat="true" ht="14.25" hidden="false" customHeight="true" outlineLevel="0" collapsed="false">
      <c r="A50" s="76" t="s">
        <v>130</v>
      </c>
      <c r="B50" s="134"/>
      <c r="C50" s="135" t="n">
        <f aca="false">C12+C15+C21+C29+C40</f>
        <v>9965065</v>
      </c>
      <c r="D50" s="135" t="n">
        <f aca="false">D12+D15+D21+D29+D40</f>
        <v>10772534</v>
      </c>
      <c r="E50" s="136" t="n">
        <f aca="false">IF(C50=0," ",F50/C50*100)</f>
        <v>8.10299782289428</v>
      </c>
      <c r="F50" s="66" t="n">
        <f aca="false">D50-C50</f>
        <v>807469</v>
      </c>
    </row>
    <row r="51" customFormat="false" ht="9.75" hidden="false" customHeight="true" outlineLevel="0" collapsed="false">
      <c r="A51" s="21"/>
      <c r="B51" s="83"/>
      <c r="C51" s="137"/>
      <c r="D51" s="137"/>
      <c r="E51" s="138"/>
      <c r="F51" s="139"/>
    </row>
    <row r="52" s="39" customFormat="true" ht="18" hidden="false" customHeight="true" outlineLevel="0" collapsed="false">
      <c r="A52" s="121" t="s">
        <v>281</v>
      </c>
      <c r="B52" s="122" t="s">
        <v>61</v>
      </c>
      <c r="C52" s="123" t="n">
        <f aca="false">SUM(C53:C55)</f>
        <v>0</v>
      </c>
      <c r="D52" s="123" t="n">
        <f aca="false">SUM(D53:D55)</f>
        <v>0</v>
      </c>
      <c r="E52" s="124" t="str">
        <f aca="false">IF(C52=0," ",F52/C52*100)</f>
        <v> </v>
      </c>
      <c r="F52" s="71" t="n">
        <f aca="false">D52-C52</f>
        <v>0</v>
      </c>
    </row>
    <row r="53" s="39" customFormat="true" ht="18" hidden="false" customHeight="true" outlineLevel="0" collapsed="false">
      <c r="A53" s="125" t="s">
        <v>282</v>
      </c>
      <c r="B53" s="126" t="s">
        <v>133</v>
      </c>
      <c r="C53" s="127"/>
      <c r="D53" s="127"/>
      <c r="E53" s="132" t="str">
        <f aca="false">IF(C53=0," ",F53/C53*100)</f>
        <v> </v>
      </c>
      <c r="F53" s="44" t="n">
        <f aca="false">D53-C53</f>
        <v>0</v>
      </c>
    </row>
    <row r="54" s="39" customFormat="true" ht="18" hidden="false" customHeight="true" outlineLevel="0" collapsed="false">
      <c r="A54" s="125" t="s">
        <v>283</v>
      </c>
      <c r="B54" s="126" t="s">
        <v>135</v>
      </c>
      <c r="C54" s="127"/>
      <c r="D54" s="127"/>
      <c r="E54" s="132" t="str">
        <f aca="false">IF(C54=0," ",F54/C54*100)</f>
        <v> </v>
      </c>
      <c r="F54" s="44" t="n">
        <f aca="false">D54-C54</f>
        <v>0</v>
      </c>
    </row>
    <row r="55" s="39" customFormat="true" ht="18" hidden="false" customHeight="true" outlineLevel="0" collapsed="false">
      <c r="A55" s="125" t="s">
        <v>284</v>
      </c>
      <c r="B55" s="126" t="s">
        <v>149</v>
      </c>
      <c r="C55" s="127"/>
      <c r="D55" s="127"/>
      <c r="E55" s="132" t="str">
        <f aca="false">IF(C55=0," ",F55/C55*100)</f>
        <v> </v>
      </c>
      <c r="F55" s="44" t="n">
        <f aca="false">D55-C55</f>
        <v>0</v>
      </c>
    </row>
    <row r="56" s="39" customFormat="true" ht="18" hidden="false" customHeight="true" outlineLevel="0" collapsed="false">
      <c r="A56" s="129" t="s">
        <v>150</v>
      </c>
      <c r="B56" s="130" t="s">
        <v>61</v>
      </c>
      <c r="C56" s="131" t="n">
        <f aca="false">SUM(C57:C66)</f>
        <v>2384080</v>
      </c>
      <c r="D56" s="131" t="n">
        <f aca="false">SUM(D57:D66)</f>
        <v>1417987</v>
      </c>
      <c r="E56" s="132" t="n">
        <f aca="false">IF(C56=0," ",F56/C56*100)</f>
        <v>-40.5226754135767</v>
      </c>
      <c r="F56" s="44" t="n">
        <f aca="false">D56-C56</f>
        <v>-966093</v>
      </c>
    </row>
    <row r="57" s="39" customFormat="true" ht="18" hidden="false" customHeight="true" outlineLevel="0" collapsed="false">
      <c r="A57" s="125" t="s">
        <v>285</v>
      </c>
      <c r="B57" s="126" t="s">
        <v>152</v>
      </c>
      <c r="C57" s="50" t="n">
        <f aca="false">SUMIF('EP9 SUBVENCIONES A RECIBIR'!$B$12:$B$33,VLOOKUP(A57,'Asignacion corrientes capital i'!$A$1:$B$20,2,FALSE()),'EP9 SUBVENCIONES A RECIBIR'!D$12:D$33)</f>
        <v>495443</v>
      </c>
      <c r="D57" s="50" t="n">
        <f aca="false">SUMIF('EP9 SUBVENCIONES A RECIBIR'!$B$12:$B$33,VLOOKUP($A57,'Asignacion corrientes capital i'!$A$1:$B$20,2,FALSE()),'EP9 SUBVENCIONES A RECIBIR'!E$12:E$33)</f>
        <v>277624</v>
      </c>
      <c r="E57" s="132" t="n">
        <f aca="false">IF(C57=0," ",F57/C57*100)</f>
        <v>-43.964492383584</v>
      </c>
      <c r="F57" s="44" t="n">
        <f aca="false">D57-C57</f>
        <v>-217819</v>
      </c>
    </row>
    <row r="58" s="39" customFormat="true" ht="18" hidden="false" customHeight="true" outlineLevel="0" collapsed="false">
      <c r="A58" s="125" t="s">
        <v>286</v>
      </c>
      <c r="B58" s="126" t="s">
        <v>154</v>
      </c>
      <c r="C58" s="50" t="n">
        <f aca="false">SUMIF('EP9 SUBVENCIONES A RECIBIR'!$B$12:$B$33,VLOOKUP(A58,'Asignacion corrientes capital i'!$A$1:$B$20,2,FALSE()),'EP9 SUBVENCIONES A RECIBIR'!D$12:D$33)</f>
        <v>0</v>
      </c>
      <c r="D58" s="50" t="n">
        <f aca="false">SUMIF('EP9 SUBVENCIONES A RECIBIR'!$B$12:$B$33,VLOOKUP($A58,'Asignacion corrientes capital i'!$A$1:$B$20,2,FALSE()),'EP9 SUBVENCIONES A RECIBIR'!E$12:E$33)</f>
        <v>0</v>
      </c>
      <c r="E58" s="132" t="str">
        <f aca="false">IF(C58=0," ",F58/C58*100)</f>
        <v> </v>
      </c>
      <c r="F58" s="44" t="n">
        <f aca="false">D58-C58</f>
        <v>0</v>
      </c>
    </row>
    <row r="59" s="39" customFormat="true" ht="18" hidden="false" customHeight="true" outlineLevel="0" collapsed="false">
      <c r="A59" s="125" t="s">
        <v>287</v>
      </c>
      <c r="B59" s="126" t="s">
        <v>156</v>
      </c>
      <c r="C59" s="50" t="n">
        <f aca="false">SUMIF('EP9 SUBVENCIONES A RECIBIR'!$B$12:$B$33,VLOOKUP(A59,'Asignacion corrientes capital i'!$A$1:$B$20,2,FALSE()),'EP9 SUBVENCIONES A RECIBIR'!D$12:D$33)</f>
        <v>1632953</v>
      </c>
      <c r="D59" s="50" t="n">
        <f aca="false">SUMIF('EP9 SUBVENCIONES A RECIBIR'!$B$12:$B$33,VLOOKUP($A59,'Asignacion corrientes capital i'!$A$1:$B$20,2,FALSE()),'EP9 SUBVENCIONES A RECIBIR'!E$12:E$33)</f>
        <v>890953</v>
      </c>
      <c r="E59" s="132" t="n">
        <f aca="false">IF(C59=0," ",F59/C59*100)</f>
        <v>-45.4391522597405</v>
      </c>
      <c r="F59" s="44" t="n">
        <f aca="false">D59-C59</f>
        <v>-742000</v>
      </c>
    </row>
    <row r="60" s="39" customFormat="true" ht="18" hidden="false" customHeight="true" outlineLevel="0" collapsed="false">
      <c r="A60" s="125" t="s">
        <v>288</v>
      </c>
      <c r="B60" s="133" t="n">
        <v>73000</v>
      </c>
      <c r="C60" s="50" t="n">
        <f aca="false">SUMIF('EP9 SUBVENCIONES A RECIBIR'!$B$12:$B$33,VLOOKUP(A60,'Asignacion corrientes capital i'!$A$1:$B$20,2,FALSE()),'EP9 SUBVENCIONES A RECIBIR'!D$12:D$33)</f>
        <v>6322</v>
      </c>
      <c r="D60" s="50" t="n">
        <f aca="false">SUMIF('EP9 SUBVENCIONES A RECIBIR'!$B$12:$B$33,VLOOKUP($A60,'Asignacion corrientes capital i'!$A$1:$B$20,2,FALSE()),'EP9 SUBVENCIONES A RECIBIR'!E$12:E$33)</f>
        <v>45000</v>
      </c>
      <c r="E60" s="132" t="n">
        <f aca="false">IF(C60=0," ",F60/C60*100)</f>
        <v>611.800063271117</v>
      </c>
      <c r="F60" s="44" t="n">
        <f aca="false">D60-C60</f>
        <v>38678</v>
      </c>
    </row>
    <row r="61" s="39" customFormat="true" ht="18" hidden="false" customHeight="true" outlineLevel="0" collapsed="false">
      <c r="A61" s="125" t="s">
        <v>289</v>
      </c>
      <c r="B61" s="126" t="s">
        <v>160</v>
      </c>
      <c r="C61" s="50" t="n">
        <f aca="false">SUMIF('EP9 SUBVENCIONES A RECIBIR'!$B$12:$B$33,VLOOKUP(A61,'Asignacion corrientes capital i'!$A$1:$B$20,2,FALSE()),'EP9 SUBVENCIONES A RECIBIR'!D$12:D$33)</f>
        <v>100245</v>
      </c>
      <c r="D61" s="50" t="n">
        <f aca="false">SUMIF('EP9 SUBVENCIONES A RECIBIR'!$B$12:$B$33,VLOOKUP($A61,'Asignacion corrientes capital i'!$A$1:$B$20,2,FALSE()),'EP9 SUBVENCIONES A RECIBIR'!E$12:E$33)</f>
        <v>44410</v>
      </c>
      <c r="E61" s="132" t="n">
        <f aca="false">IF(C61=0," ",F61/C61*100)</f>
        <v>-55.6985385804778</v>
      </c>
      <c r="F61" s="44" t="n">
        <f aca="false">D61-C61</f>
        <v>-55835</v>
      </c>
    </row>
    <row r="62" s="39" customFormat="true" ht="18" hidden="false" customHeight="true" outlineLevel="0" collapsed="false">
      <c r="A62" s="125" t="s">
        <v>290</v>
      </c>
      <c r="B62" s="126" t="s">
        <v>162</v>
      </c>
      <c r="C62" s="50" t="n">
        <f aca="false">SUMIF('EP9 SUBVENCIONES A RECIBIR'!$B$12:$B$33,VLOOKUP(A62,'Asignacion corrientes capital i'!$A$1:$B$20,2,FALSE()),'EP9 SUBVENCIONES A RECIBIR'!D$12:D$33)</f>
        <v>0</v>
      </c>
      <c r="D62" s="50" t="n">
        <f aca="false">SUMIF('EP9 SUBVENCIONES A RECIBIR'!$B$12:$B$33,VLOOKUP($A62,'Asignacion corrientes capital i'!$A$1:$B$20,2,FALSE()),'EP9 SUBVENCIONES A RECIBIR'!E$12:E$33)</f>
        <v>0</v>
      </c>
      <c r="E62" s="132" t="str">
        <f aca="false">IF(C62=0," ",F62/C62*100)</f>
        <v> </v>
      </c>
      <c r="F62" s="44" t="n">
        <f aca="false">D62-C62</f>
        <v>0</v>
      </c>
    </row>
    <row r="63" s="39" customFormat="true" ht="18" hidden="false" customHeight="true" outlineLevel="0" collapsed="false">
      <c r="A63" s="125" t="s">
        <v>291</v>
      </c>
      <c r="B63" s="126" t="s">
        <v>292</v>
      </c>
      <c r="C63" s="50" t="n">
        <f aca="false">SUMIF('EP9 SUBVENCIONES A RECIBIR'!$B$12:$B$33,VLOOKUP(A63,'Asignacion corrientes capital i'!$A$1:$B$20,2,FALSE()),'EP9 SUBVENCIONES A RECIBIR'!D$12:D$33)</f>
        <v>0</v>
      </c>
      <c r="D63" s="50" t="n">
        <f aca="false">SUMIF('EP9 SUBVENCIONES A RECIBIR'!$B$12:$B$33,VLOOKUP($A63,'Asignacion corrientes capital i'!$A$1:$B$20,2,FALSE()),'EP9 SUBVENCIONES A RECIBIR'!E$12:E$33)</f>
        <v>0</v>
      </c>
      <c r="E63" s="132" t="str">
        <f aca="false">IF(C63=0," ",F63/C63*100)</f>
        <v> </v>
      </c>
      <c r="F63" s="44" t="n">
        <f aca="false">D63-C63</f>
        <v>0</v>
      </c>
    </row>
    <row r="64" s="39" customFormat="true" ht="18" hidden="false" customHeight="true" outlineLevel="0" collapsed="false">
      <c r="A64" s="125" t="s">
        <v>293</v>
      </c>
      <c r="B64" s="126" t="s">
        <v>294</v>
      </c>
      <c r="C64" s="50" t="n">
        <f aca="false">SUMIF('EP9 SUBVENCIONES A RECIBIR'!$B$12:$B$33,VLOOKUP(A64,'Asignacion corrientes capital i'!$A$1:$B$20,2,FALSE()),'EP9 SUBVENCIONES A RECIBIR'!D$12:D$33)</f>
        <v>79719</v>
      </c>
      <c r="D64" s="50" t="n">
        <f aca="false">SUMIF('EP9 SUBVENCIONES A RECIBIR'!$B$12:$B$33,VLOOKUP($A64,'Asignacion corrientes capital i'!$A$1:$B$20,2,FALSE()),'EP9 SUBVENCIONES A RECIBIR'!E$12:E$33)</f>
        <v>80000</v>
      </c>
      <c r="E64" s="132" t="n">
        <f aca="false">IF(C64=0," ",F64/C64*100)</f>
        <v>0.352488114502189</v>
      </c>
      <c r="F64" s="44" t="n">
        <f aca="false">D64-C64</f>
        <v>281</v>
      </c>
    </row>
    <row r="65" s="39" customFormat="true" ht="18" hidden="false" customHeight="true" outlineLevel="0" collapsed="false">
      <c r="A65" s="125" t="s">
        <v>295</v>
      </c>
      <c r="B65" s="126" t="s">
        <v>168</v>
      </c>
      <c r="C65" s="50" t="n">
        <f aca="false">SUMIF('EP9 SUBVENCIONES A RECIBIR'!$B$12:$B$33,VLOOKUP(A65,'Asignacion corrientes capital i'!$A$1:$B$20,2,FALSE()),'EP9 SUBVENCIONES A RECIBIR'!D$12:D$33)</f>
        <v>0</v>
      </c>
      <c r="D65" s="50" t="n">
        <f aca="false">SUMIF('EP9 SUBVENCIONES A RECIBIR'!$B$12:$B$33,VLOOKUP($A65,'Asignacion corrientes capital i'!$A$1:$B$20,2,FALSE()),'EP9 SUBVENCIONES A RECIBIR'!E$12:E$33)</f>
        <v>0</v>
      </c>
      <c r="E65" s="132" t="str">
        <f aca="false">IF(C65=0," ",F65/C65*100)</f>
        <v> </v>
      </c>
      <c r="F65" s="44" t="n">
        <f aca="false">D65-C65</f>
        <v>0</v>
      </c>
    </row>
    <row r="66" s="39" customFormat="true" ht="18" hidden="false" customHeight="true" outlineLevel="0" collapsed="false">
      <c r="A66" s="125" t="s">
        <v>296</v>
      </c>
      <c r="B66" s="126" t="s">
        <v>170</v>
      </c>
      <c r="C66" s="50" t="n">
        <f aca="false">SUMIF('EP9 SUBVENCIONES A RECIBIR'!$B$12:$B$33,VLOOKUP(A66,'Asignacion corrientes capital i'!$A$1:$B$20,2,FALSE()),'EP9 SUBVENCIONES A RECIBIR'!D$12:D$33)</f>
        <v>69398</v>
      </c>
      <c r="D66" s="50" t="n">
        <f aca="false">SUMIF('EP9 SUBVENCIONES A RECIBIR'!$B$12:$B$33,VLOOKUP($A66,'Asignacion corrientes capital i'!$A$1:$B$20,2,FALSE()),'EP9 SUBVENCIONES A RECIBIR'!E$12:E$33)</f>
        <v>80000</v>
      </c>
      <c r="E66" s="132" t="n">
        <f aca="false">IF(C66=0," ",F66/C66*100)</f>
        <v>15.2770973226894</v>
      </c>
      <c r="F66" s="44" t="n">
        <f aca="false">D66-C66</f>
        <v>10602</v>
      </c>
    </row>
    <row r="67" s="39" customFormat="true" ht="15" hidden="false" customHeight="true" outlineLevel="0" collapsed="false">
      <c r="A67" s="76" t="s">
        <v>171</v>
      </c>
      <c r="B67" s="134"/>
      <c r="C67" s="135" t="n">
        <f aca="false">C52+C56</f>
        <v>2384080</v>
      </c>
      <c r="D67" s="135" t="n">
        <f aca="false">D52+D56</f>
        <v>1417987</v>
      </c>
      <c r="E67" s="136" t="n">
        <f aca="false">IF(C67=0," ",F67/C67*100)</f>
        <v>-40.5226754135767</v>
      </c>
      <c r="F67" s="66" t="n">
        <f aca="false">D67-C67</f>
        <v>-966093</v>
      </c>
    </row>
    <row r="68" s="39" customFormat="true" ht="15" hidden="false" customHeight="true" outlineLevel="0" collapsed="false">
      <c r="A68" s="76" t="s">
        <v>172</v>
      </c>
      <c r="B68" s="134"/>
      <c r="C68" s="135" t="n">
        <f aca="false">C50+C67</f>
        <v>12349145</v>
      </c>
      <c r="D68" s="135" t="n">
        <f aca="false">D50+D67</f>
        <v>12190521</v>
      </c>
      <c r="E68" s="136" t="n">
        <f aca="false">IF(C68=0," ",F68/C68*100)</f>
        <v>-1.28449378479239</v>
      </c>
      <c r="F68" s="66" t="n">
        <f aca="false">D68-C68</f>
        <v>-158624</v>
      </c>
    </row>
    <row r="69" customFormat="false" ht="8.1" hidden="false" customHeight="true" outlineLevel="0" collapsed="false">
      <c r="A69" s="21"/>
      <c r="B69" s="83"/>
      <c r="C69" s="137"/>
      <c r="D69" s="137"/>
      <c r="E69" s="138"/>
      <c r="F69" s="139" t="n">
        <f aca="false">D69-C69</f>
        <v>0</v>
      </c>
    </row>
    <row r="70" s="39" customFormat="true" ht="18" hidden="false" customHeight="true" outlineLevel="0" collapsed="false">
      <c r="A70" s="121" t="s">
        <v>173</v>
      </c>
      <c r="B70" s="122" t="s">
        <v>61</v>
      </c>
      <c r="C70" s="123" t="n">
        <f aca="false">SUM(C71:C80)</f>
        <v>0</v>
      </c>
      <c r="D70" s="123" t="n">
        <f aca="false">SUM(D71:D80)</f>
        <v>0</v>
      </c>
      <c r="E70" s="124" t="str">
        <f aca="false">IF(C70=0," ",F70/C70*100)</f>
        <v> </v>
      </c>
      <c r="F70" s="71" t="n">
        <f aca="false">D70-C70</f>
        <v>0</v>
      </c>
    </row>
    <row r="71" s="39" customFormat="true" ht="18" hidden="false" customHeight="true" outlineLevel="0" collapsed="false">
      <c r="A71" s="125" t="s">
        <v>297</v>
      </c>
      <c r="B71" s="133" t="n">
        <v>80000</v>
      </c>
      <c r="C71" s="127"/>
      <c r="D71" s="127"/>
      <c r="E71" s="132" t="str">
        <f aca="false">IF(C71=0," ",F71/C71*100)</f>
        <v> </v>
      </c>
      <c r="F71" s="44" t="n">
        <f aca="false">D71-C71</f>
        <v>0</v>
      </c>
    </row>
    <row r="72" s="39" customFormat="true" ht="18" hidden="false" customHeight="true" outlineLevel="0" collapsed="false">
      <c r="A72" s="125" t="s">
        <v>298</v>
      </c>
      <c r="B72" s="133" t="n">
        <v>81000</v>
      </c>
      <c r="C72" s="127"/>
      <c r="D72" s="127"/>
      <c r="E72" s="132" t="str">
        <f aca="false">IF(C72=0," ",F72/C72*100)</f>
        <v> </v>
      </c>
      <c r="F72" s="44" t="n">
        <f aca="false">D72-C72</f>
        <v>0</v>
      </c>
    </row>
    <row r="73" s="39" customFormat="true" ht="18" hidden="false" customHeight="true" outlineLevel="0" collapsed="false">
      <c r="A73" s="125" t="s">
        <v>299</v>
      </c>
      <c r="B73" s="126" t="s">
        <v>300</v>
      </c>
      <c r="C73" s="127"/>
      <c r="D73" s="127"/>
      <c r="E73" s="132" t="str">
        <f aca="false">IF(C73=0," ",F73/C73*100)</f>
        <v> </v>
      </c>
      <c r="F73" s="44" t="n">
        <f aca="false">D73-C73</f>
        <v>0</v>
      </c>
    </row>
    <row r="74" s="39" customFormat="true" ht="18" hidden="false" customHeight="true" outlineLevel="0" collapsed="false">
      <c r="A74" s="125" t="s">
        <v>301</v>
      </c>
      <c r="B74" s="126" t="s">
        <v>302</v>
      </c>
      <c r="C74" s="127"/>
      <c r="D74" s="127"/>
      <c r="E74" s="132" t="str">
        <f aca="false">IF(C74=0," ",F74/C74*100)</f>
        <v> </v>
      </c>
      <c r="F74" s="44" t="n">
        <f aca="false">D74-C74</f>
        <v>0</v>
      </c>
    </row>
    <row r="75" s="39" customFormat="true" ht="18" hidden="false" customHeight="true" outlineLevel="0" collapsed="false">
      <c r="A75" s="125" t="s">
        <v>303</v>
      </c>
      <c r="B75" s="126" t="s">
        <v>304</v>
      </c>
      <c r="C75" s="127"/>
      <c r="D75" s="127"/>
      <c r="E75" s="132" t="str">
        <f aca="false">IF(C75=0," ",F75/C75*100)</f>
        <v> </v>
      </c>
      <c r="F75" s="44" t="n">
        <f aca="false">D75-C75</f>
        <v>0</v>
      </c>
    </row>
    <row r="76" s="39" customFormat="true" ht="18" hidden="false" customHeight="true" outlineLevel="0" collapsed="false">
      <c r="A76" s="125" t="s">
        <v>305</v>
      </c>
      <c r="B76" s="126" t="s">
        <v>185</v>
      </c>
      <c r="C76" s="127"/>
      <c r="D76" s="127"/>
      <c r="E76" s="132" t="str">
        <f aca="false">IF(C76=0," ",F76/C76*100)</f>
        <v> </v>
      </c>
      <c r="F76" s="44" t="n">
        <f aca="false">D76-C76</f>
        <v>0</v>
      </c>
    </row>
    <row r="77" s="39" customFormat="true" ht="18" hidden="false" customHeight="true" outlineLevel="0" collapsed="false">
      <c r="A77" s="125" t="s">
        <v>306</v>
      </c>
      <c r="B77" s="133" t="n">
        <v>86000</v>
      </c>
      <c r="C77" s="127"/>
      <c r="D77" s="127"/>
      <c r="E77" s="132" t="str">
        <f aca="false">IF(C77=0," ",F77/C77*100)</f>
        <v> </v>
      </c>
      <c r="F77" s="44" t="n">
        <f aca="false">D77-C77</f>
        <v>0</v>
      </c>
    </row>
    <row r="78" s="39" customFormat="true" ht="18" hidden="false" customHeight="true" outlineLevel="0" collapsed="false">
      <c r="A78" s="125" t="s">
        <v>307</v>
      </c>
      <c r="B78" s="126" t="s">
        <v>189</v>
      </c>
      <c r="C78" s="127"/>
      <c r="D78" s="127"/>
      <c r="E78" s="132" t="str">
        <f aca="false">IF(C78=0," ",F78/C78*100)</f>
        <v> </v>
      </c>
      <c r="F78" s="44" t="n">
        <f aca="false">D78-C78</f>
        <v>0</v>
      </c>
    </row>
    <row r="79" s="39" customFormat="true" ht="18" hidden="false" customHeight="true" outlineLevel="0" collapsed="false">
      <c r="A79" s="125" t="s">
        <v>308</v>
      </c>
      <c r="B79" s="126" t="s">
        <v>309</v>
      </c>
      <c r="C79" s="127"/>
      <c r="D79" s="127"/>
      <c r="E79" s="132" t="str">
        <f aca="false">IF(C79=0," ",F79/C79*100)</f>
        <v> </v>
      </c>
      <c r="F79" s="44" t="n">
        <f aca="false">D79-C79</f>
        <v>0</v>
      </c>
    </row>
    <row r="80" s="39" customFormat="true" ht="18" hidden="false" customHeight="true" outlineLevel="0" collapsed="false">
      <c r="A80" s="125" t="s">
        <v>310</v>
      </c>
      <c r="B80" s="126" t="s">
        <v>311</v>
      </c>
      <c r="C80" s="127"/>
      <c r="D80" s="127"/>
      <c r="E80" s="132" t="str">
        <f aca="false">IF(C80=0," ",F80/C80*100)</f>
        <v> </v>
      </c>
      <c r="F80" s="44" t="n">
        <f aca="false">D80-C80</f>
        <v>0</v>
      </c>
    </row>
    <row r="81" s="39" customFormat="true" ht="18" hidden="false" customHeight="true" outlineLevel="0" collapsed="false">
      <c r="A81" s="129" t="s">
        <v>312</v>
      </c>
      <c r="B81" s="130" t="s">
        <v>61</v>
      </c>
      <c r="C81" s="131" t="n">
        <f aca="false">SUM(C82:C86)</f>
        <v>0</v>
      </c>
      <c r="D81" s="131" t="n">
        <f aca="false">SUM(D82:D86)</f>
        <v>0</v>
      </c>
      <c r="E81" s="132" t="str">
        <f aca="false">IF(C81=0," ",F81/C81*100)</f>
        <v> </v>
      </c>
      <c r="F81" s="44" t="n">
        <f aca="false">D81-C81</f>
        <v>0</v>
      </c>
    </row>
    <row r="82" s="39" customFormat="true" ht="18" hidden="false" customHeight="true" outlineLevel="0" collapsed="false">
      <c r="A82" s="125" t="s">
        <v>313</v>
      </c>
      <c r="B82" s="126" t="s">
        <v>192</v>
      </c>
      <c r="C82" s="127"/>
      <c r="D82" s="127"/>
      <c r="E82" s="132" t="str">
        <f aca="false">IF(C82=0," ",F82/C82*100)</f>
        <v> </v>
      </c>
      <c r="F82" s="44" t="n">
        <f aca="false">D82-C82</f>
        <v>0</v>
      </c>
    </row>
    <row r="83" s="39" customFormat="true" ht="18" hidden="false" customHeight="true" outlineLevel="0" collapsed="false">
      <c r="A83" s="125" t="s">
        <v>314</v>
      </c>
      <c r="B83" s="126" t="s">
        <v>194</v>
      </c>
      <c r="C83" s="127"/>
      <c r="D83" s="127"/>
      <c r="E83" s="132" t="str">
        <f aca="false">IF(C83=0," ",F83/C83*100)</f>
        <v> </v>
      </c>
      <c r="F83" s="44" t="n">
        <f aca="false">D83-C83</f>
        <v>0</v>
      </c>
    </row>
    <row r="84" s="39" customFormat="true" ht="18" hidden="false" customHeight="true" outlineLevel="0" collapsed="false">
      <c r="A84" s="125" t="s">
        <v>315</v>
      </c>
      <c r="B84" s="133" t="n">
        <v>92000</v>
      </c>
      <c r="C84" s="127"/>
      <c r="D84" s="127"/>
      <c r="E84" s="132" t="str">
        <f aca="false">IF(C84=0," ",F84/C84*100)</f>
        <v> </v>
      </c>
      <c r="F84" s="44" t="n">
        <f aca="false">D84-C84</f>
        <v>0</v>
      </c>
    </row>
    <row r="85" s="39" customFormat="true" ht="18" hidden="false" customHeight="true" outlineLevel="0" collapsed="false">
      <c r="A85" s="125" t="s">
        <v>316</v>
      </c>
      <c r="B85" s="126" t="s">
        <v>198</v>
      </c>
      <c r="C85" s="127"/>
      <c r="D85" s="127"/>
      <c r="E85" s="132" t="str">
        <f aca="false">IF(C85=0," ",F85/C85*100)</f>
        <v> </v>
      </c>
      <c r="F85" s="44" t="n">
        <f aca="false">D85-C85</f>
        <v>0</v>
      </c>
    </row>
    <row r="86" s="39" customFormat="true" ht="18" hidden="false" customHeight="true" outlineLevel="0" collapsed="false">
      <c r="A86" s="140" t="s">
        <v>317</v>
      </c>
      <c r="B86" s="141" t="s">
        <v>200</v>
      </c>
      <c r="C86" s="127"/>
      <c r="D86" s="127"/>
      <c r="E86" s="132" t="str">
        <f aca="false">IF(C86=0," ",F86/C86*100)</f>
        <v> </v>
      </c>
      <c r="F86" s="44" t="n">
        <f aca="false">D86-C86</f>
        <v>0</v>
      </c>
    </row>
    <row r="87" s="39" customFormat="true" ht="18" hidden="false" customHeight="true" outlineLevel="0" collapsed="false">
      <c r="A87" s="142" t="s">
        <v>201</v>
      </c>
      <c r="B87" s="142"/>
      <c r="C87" s="143" t="n">
        <f aca="false">+C70+C81</f>
        <v>0</v>
      </c>
      <c r="D87" s="135" t="n">
        <f aca="false">D70+D81</f>
        <v>0</v>
      </c>
      <c r="E87" s="136" t="str">
        <f aca="false">IF(C87=0," ",F87/C87*100)</f>
        <v> </v>
      </c>
      <c r="F87" s="66" t="n">
        <f aca="false">D87-C87</f>
        <v>0</v>
      </c>
      <c r="G87" s="77"/>
      <c r="H87" s="144"/>
    </row>
    <row r="88" customFormat="false" ht="21.75" hidden="false" customHeight="true" outlineLevel="0" collapsed="false">
      <c r="A88" s="78" t="s">
        <v>318</v>
      </c>
      <c r="B88" s="145"/>
      <c r="C88" s="146" t="n">
        <f aca="false">C50+C67+C87</f>
        <v>12349145</v>
      </c>
      <c r="D88" s="146" t="n">
        <f aca="false">D50+D67+D87</f>
        <v>12190521</v>
      </c>
      <c r="E88" s="147" t="n">
        <f aca="false">IF(C88=0," ",F88/C88*100)</f>
        <v>-1.28449378479239</v>
      </c>
      <c r="F88" s="82" t="n">
        <f aca="false">D88-C88</f>
        <v>-158624</v>
      </c>
    </row>
    <row r="89" customFormat="false" ht="13.2" hidden="false" customHeight="false" outlineLevel="0" collapsed="false">
      <c r="A89" s="21"/>
      <c r="B89" s="21"/>
      <c r="C89" s="148"/>
      <c r="D89" s="148"/>
      <c r="E89" s="148"/>
      <c r="F89" s="148"/>
    </row>
    <row r="90" customFormat="false" ht="13.2" hidden="false" customHeight="false" outlineLevel="0" collapsed="false">
      <c r="A90" s="21"/>
      <c r="B90" s="21"/>
      <c r="C90" s="148"/>
      <c r="D90" s="148"/>
      <c r="E90" s="148"/>
      <c r="F90" s="148"/>
    </row>
    <row r="91" customFormat="false" ht="22.5" hidden="false" customHeight="true" outlineLevel="0" collapsed="false">
      <c r="A91" s="30" t="s">
        <v>203</v>
      </c>
      <c r="B91" s="30"/>
      <c r="C91" s="31" t="str">
        <f aca="false">+CONCATENATE("INICIAL ",'DATOS IDENTIFICATIVOS'!$C$9-1)</f>
        <v>INICIAL 2020</v>
      </c>
      <c r="D91" s="31" t="str">
        <f aca="false">+CONCATENATE("PREVISION ",'DATOS IDENTIFICATIVOS'!$C$9)</f>
        <v>PREVISION 2021</v>
      </c>
      <c r="E91" s="120" t="s">
        <v>56</v>
      </c>
      <c r="F91" s="120" t="str">
        <f aca="false">CONCATENATE("DIFERENCIAS"," ",E92,"-",D92)</f>
        <v>DIFERENCIAS %VAR.-</v>
      </c>
    </row>
    <row r="92" customFormat="false" ht="15.75" hidden="false" customHeight="true" outlineLevel="0" collapsed="false">
      <c r="A92" s="33" t="s">
        <v>228</v>
      </c>
      <c r="B92" s="33"/>
      <c r="C92" s="31"/>
      <c r="D92" s="31"/>
      <c r="E92" s="34" t="s">
        <v>58</v>
      </c>
      <c r="F92" s="34" t="s">
        <v>59</v>
      </c>
    </row>
    <row r="93" customFormat="false" ht="6.75" hidden="false" customHeight="true" outlineLevel="0" collapsed="false">
      <c r="A93" s="21"/>
      <c r="B93" s="21"/>
      <c r="C93" s="149"/>
      <c r="D93" s="149"/>
      <c r="E93" s="150"/>
      <c r="F93" s="150"/>
    </row>
    <row r="94" customFormat="false" ht="14.1" hidden="false" customHeight="true" outlineLevel="0" collapsed="false">
      <c r="A94" s="88" t="s">
        <v>319</v>
      </c>
      <c r="B94" s="89" t="s">
        <v>205</v>
      </c>
      <c r="C94" s="151"/>
      <c r="D94" s="151"/>
      <c r="E94" s="108" t="str">
        <f aca="false">IF(C94=0," ",F94/C94*100)</f>
        <v> </v>
      </c>
      <c r="F94" s="152" t="n">
        <f aca="false">D94-C94</f>
        <v>0</v>
      </c>
    </row>
    <row r="95" customFormat="false" ht="14.1" hidden="false" customHeight="true" outlineLevel="0" collapsed="false">
      <c r="A95" s="94" t="s">
        <v>320</v>
      </c>
      <c r="B95" s="95" t="s">
        <v>207</v>
      </c>
      <c r="C95" s="127"/>
      <c r="D95" s="127"/>
      <c r="E95" s="72" t="str">
        <f aca="false">IF(C95=0," ",F95/C95*100)</f>
        <v> </v>
      </c>
      <c r="F95" s="153" t="n">
        <f aca="false">D95-C95</f>
        <v>0</v>
      </c>
    </row>
    <row r="96" customFormat="false" ht="14.1" hidden="false" customHeight="true" outlineLevel="0" collapsed="false">
      <c r="A96" s="94" t="s">
        <v>321</v>
      </c>
      <c r="B96" s="95" t="s">
        <v>209</v>
      </c>
      <c r="C96" s="127"/>
      <c r="D96" s="154"/>
      <c r="E96" s="96" t="str">
        <f aca="false">IF(C96=0," ",F96/C96*100)</f>
        <v> </v>
      </c>
      <c r="F96" s="153" t="n">
        <f aca="false">D96-C96</f>
        <v>0</v>
      </c>
    </row>
    <row r="97" customFormat="false" ht="14.1" hidden="false" customHeight="true" outlineLevel="0" collapsed="false">
      <c r="A97" s="94" t="s">
        <v>322</v>
      </c>
      <c r="B97" s="95" t="s">
        <v>323</v>
      </c>
      <c r="C97" s="127"/>
      <c r="D97" s="154" t="n">
        <f aca="false">+'[1]EP3PRESUPUESTO EXPLOTACION'!E25+'[1]EP3PRESUPUESTO EXPLOTACION'!E14-'[1]EP2 PRESUPUESTO ADMINIS INGRES'!D24</f>
        <v>-190025</v>
      </c>
      <c r="E97" s="96" t="str">
        <f aca="false">IF(C97=0," ",F97/C97*100)</f>
        <v> </v>
      </c>
      <c r="F97" s="153" t="n">
        <f aca="false">D97-C97</f>
        <v>-190025</v>
      </c>
    </row>
    <row r="98" customFormat="false" ht="14.1" hidden="false" customHeight="true" outlineLevel="0" collapsed="false">
      <c r="A98" s="94" t="s">
        <v>324</v>
      </c>
      <c r="B98" s="95" t="s">
        <v>211</v>
      </c>
      <c r="C98" s="127"/>
      <c r="D98" s="127" t="n">
        <f aca="false">444374+136156-580530</f>
        <v>0</v>
      </c>
      <c r="E98" s="72" t="str">
        <f aca="false">IF(C98=0," ",F98/C98*100)</f>
        <v> </v>
      </c>
      <c r="F98" s="153" t="n">
        <f aca="false">D98-C98</f>
        <v>0</v>
      </c>
    </row>
    <row r="99" customFormat="false" ht="14.1" hidden="false" customHeight="true" outlineLevel="0" collapsed="false">
      <c r="A99" s="94" t="s">
        <v>325</v>
      </c>
      <c r="B99" s="95" t="s">
        <v>213</v>
      </c>
      <c r="C99" s="127"/>
      <c r="D99" s="127"/>
      <c r="E99" s="72" t="str">
        <f aca="false">IF(C99=0," ",F99/C99*100)</f>
        <v> </v>
      </c>
      <c r="F99" s="153" t="n">
        <f aca="false">D99-C99</f>
        <v>0</v>
      </c>
    </row>
    <row r="100" customFormat="false" ht="14.1" hidden="false" customHeight="true" outlineLevel="0" collapsed="false">
      <c r="A100" s="94" t="s">
        <v>326</v>
      </c>
      <c r="B100" s="95" t="s">
        <v>327</v>
      </c>
      <c r="C100" s="127"/>
      <c r="D100" s="127"/>
      <c r="E100" s="72" t="str">
        <f aca="false">IF(C100=0," ",F100/C100*100)</f>
        <v> </v>
      </c>
      <c r="F100" s="153" t="n">
        <f aca="false">D100-C100</f>
        <v>0</v>
      </c>
    </row>
    <row r="101" customFormat="false" ht="14.1" hidden="false" customHeight="true" outlineLevel="0" collapsed="false">
      <c r="A101" s="94" t="s">
        <v>328</v>
      </c>
      <c r="B101" s="95" t="s">
        <v>329</v>
      </c>
      <c r="C101" s="127"/>
      <c r="D101" s="127"/>
      <c r="E101" s="72" t="str">
        <f aca="false">IF(C101=0," ",F101/C101*100)</f>
        <v> </v>
      </c>
      <c r="F101" s="153" t="n">
        <f aca="false">D101-C101</f>
        <v>0</v>
      </c>
    </row>
    <row r="102" customFormat="false" ht="14.1" hidden="false" customHeight="true" outlineLevel="0" collapsed="false">
      <c r="A102" s="98" t="s">
        <v>330</v>
      </c>
      <c r="B102" s="99" t="s">
        <v>331</v>
      </c>
      <c r="C102" s="155"/>
      <c r="D102" s="155"/>
      <c r="E102" s="100" t="str">
        <f aca="false">IF(C102=0," ",F102/C102*100)</f>
        <v> </v>
      </c>
      <c r="F102" s="156" t="n">
        <f aca="false">D102-C102</f>
        <v>0</v>
      </c>
    </row>
    <row r="103" customFormat="false" ht="14.25" hidden="false" customHeight="true" outlineLevel="0" collapsed="false">
      <c r="A103" s="21"/>
      <c r="B103" s="21"/>
      <c r="C103" s="137"/>
      <c r="D103" s="137"/>
      <c r="E103" s="157"/>
      <c r="F103" s="158"/>
    </row>
    <row r="104" customFormat="false" ht="15" hidden="false" customHeight="true" outlineLevel="0" collapsed="false">
      <c r="A104" s="102" t="s">
        <v>332</v>
      </c>
      <c r="B104" s="103"/>
      <c r="C104" s="135" t="n">
        <f aca="false">C94-ABS(C95)+C96-ABS(C97)+C98+C99+C100+C101+C102</f>
        <v>0</v>
      </c>
      <c r="D104" s="135" t="n">
        <f aca="false">D94-ABS(D95)+D96-ABS(D97)+D98+D99+D100+D101+D102</f>
        <v>-190025</v>
      </c>
      <c r="E104" s="65" t="str">
        <f aca="false">IF(C104=0," ",F104/C104*100)</f>
        <v> </v>
      </c>
      <c r="F104" s="159" t="n">
        <f aca="false">D104-C104</f>
        <v>-190025</v>
      </c>
    </row>
    <row r="105" customFormat="false" ht="15" hidden="false" customHeight="true" outlineLevel="0" collapsed="false">
      <c r="A105" s="21"/>
      <c r="B105" s="21"/>
      <c r="C105" s="160"/>
      <c r="D105" s="160"/>
      <c r="E105" s="157"/>
      <c r="F105" s="158"/>
    </row>
    <row r="106" s="161" customFormat="true" ht="18" hidden="false" customHeight="true" outlineLevel="0" collapsed="false">
      <c r="A106" s="106" t="s">
        <v>318</v>
      </c>
      <c r="B106" s="107"/>
      <c r="C106" s="152" t="n">
        <f aca="false">C88</f>
        <v>12349145</v>
      </c>
      <c r="D106" s="152" t="n">
        <f aca="false">D88</f>
        <v>12190521</v>
      </c>
      <c r="E106" s="108" t="n">
        <f aca="false">IF(C106=0," ",F106/C106*100)</f>
        <v>-1.28449378479239</v>
      </c>
      <c r="F106" s="152" t="n">
        <f aca="false">D106-C106</f>
        <v>-158624</v>
      </c>
    </row>
    <row r="107" s="161" customFormat="true" ht="18" hidden="false" customHeight="true" outlineLevel="0" collapsed="false">
      <c r="A107" s="109" t="s">
        <v>332</v>
      </c>
      <c r="B107" s="110"/>
      <c r="C107" s="153" t="n">
        <f aca="false">C104</f>
        <v>0</v>
      </c>
      <c r="D107" s="153" t="n">
        <f aca="false">D104</f>
        <v>-190025</v>
      </c>
      <c r="E107" s="72" t="str">
        <f aca="false">IF(C107=0," ",F107/C107*100)</f>
        <v> </v>
      </c>
      <c r="F107" s="153" t="n">
        <f aca="false">D107-C107</f>
        <v>-190025</v>
      </c>
    </row>
    <row r="108" s="39" customFormat="true" ht="18" hidden="false" customHeight="true" outlineLevel="0" collapsed="false">
      <c r="A108" s="111" t="s">
        <v>333</v>
      </c>
      <c r="B108" s="112"/>
      <c r="C108" s="159" t="n">
        <f aca="false">C106+C107</f>
        <v>12349145</v>
      </c>
      <c r="D108" s="159" t="n">
        <f aca="false">D106+D107</f>
        <v>12000496</v>
      </c>
      <c r="E108" s="65" t="n">
        <f aca="false">IF(C108=0," ",F108/C108*100)</f>
        <v>-2.82326428266896</v>
      </c>
      <c r="F108" s="159" t="n">
        <f aca="false">D108-C108</f>
        <v>-348649</v>
      </c>
    </row>
    <row r="109" customFormat="false" ht="13.2" hidden="false" customHeight="false" outlineLevel="0" collapsed="false">
      <c r="A109" s="21"/>
      <c r="B109" s="21"/>
      <c r="C109" s="160"/>
      <c r="D109" s="160"/>
      <c r="E109" s="157"/>
      <c r="F109" s="158"/>
    </row>
    <row r="110" s="166" customFormat="true" ht="15" hidden="false" customHeight="true" outlineLevel="0" collapsed="false">
      <c r="A110" s="162" t="s">
        <v>333</v>
      </c>
      <c r="B110" s="163"/>
      <c r="C110" s="164" t="n">
        <f aca="false">+C108</f>
        <v>12349145</v>
      </c>
      <c r="D110" s="164" t="n">
        <f aca="false">+D108</f>
        <v>12000496</v>
      </c>
      <c r="E110" s="165" t="n">
        <f aca="false">IF(C110=0," ",F110/C110*100)</f>
        <v>-2.82326428266896</v>
      </c>
      <c r="F110" s="164" t="n">
        <f aca="false">D110-C110</f>
        <v>-348649</v>
      </c>
    </row>
    <row r="111" s="166" customFormat="true" ht="15" hidden="false" customHeight="true" outlineLevel="0" collapsed="false">
      <c r="A111" s="167" t="s">
        <v>221</v>
      </c>
      <c r="B111" s="168"/>
      <c r="C111" s="169" t="n">
        <f aca="false">+'EP1 PRESUPUESTO ADTIVO GASTOS'!C109</f>
        <v>12332044</v>
      </c>
      <c r="D111" s="169" t="n">
        <f aca="false">+'EP1 PRESUPUESTO ADTIVO GASTOS'!D109</f>
        <v>11983556</v>
      </c>
      <c r="E111" s="170" t="n">
        <f aca="false">IF(C111=0," ",F111/C111*100)</f>
        <v>-2.82587379675259</v>
      </c>
      <c r="F111" s="169" t="n">
        <f aca="false">D111-C111</f>
        <v>-348488</v>
      </c>
    </row>
    <row r="112" s="172" customFormat="true" ht="15" hidden="false" customHeight="true" outlineLevel="0" collapsed="false">
      <c r="A112" s="102" t="s">
        <v>334</v>
      </c>
      <c r="B112" s="103"/>
      <c r="C112" s="159" t="n">
        <f aca="false">+C110-C111</f>
        <v>17101</v>
      </c>
      <c r="D112" s="159" t="n">
        <f aca="false">+D110-D111</f>
        <v>16940</v>
      </c>
      <c r="E112" s="171" t="n">
        <f aca="false">IF(C112=0," ",F112/C112*100)</f>
        <v>-0.941465411379451</v>
      </c>
      <c r="F112" s="159" t="n">
        <f aca="false">D112-C112</f>
        <v>-161</v>
      </c>
    </row>
    <row r="113" customFormat="false" ht="13.2" hidden="false" customHeight="false" outlineLevel="0" collapsed="false">
      <c r="A113" s="173"/>
      <c r="B113" s="173"/>
      <c r="C113" s="174"/>
      <c r="D113" s="174"/>
    </row>
    <row r="115" customFormat="false" ht="12.6" hidden="true" customHeight="false" outlineLevel="0" collapsed="false">
      <c r="A115" s="114" t="s">
        <v>222</v>
      </c>
    </row>
  </sheetData>
  <sheetProtection algorithmName="SHA-512" hashValue="XrVc4HTu90h0pGUePYTNgWgpd4azjzQzewaXEoOkKAI9wMKFEA9VWwj4XXaKoNlTiCNlS3NWOa30xZe2UwowYw==" saltValue="tGlBCw8LHTCGDIPFvNrqaA==" spinCount="100000" sheet="true" objects="true" scenarios="true"/>
  <mergeCells count="11">
    <mergeCell ref="A1:F1"/>
    <mergeCell ref="A2:C2"/>
    <mergeCell ref="D2:F2"/>
    <mergeCell ref="A4:E4"/>
    <mergeCell ref="A6:F6"/>
    <mergeCell ref="C9:C10"/>
    <mergeCell ref="D9:D10"/>
    <mergeCell ref="E9:F9"/>
    <mergeCell ref="C91:C92"/>
    <mergeCell ref="D91:D92"/>
    <mergeCell ref="E91:F91"/>
  </mergeCells>
  <dataValidations count="4">
    <dataValidation allowBlank="true" error="La presupuestación no admite decimales" errorTitle="Numeros decimales no permitidos" operator="between" showDropDown="false" showErrorMessage="true" showInputMessage="true" sqref="A1 G1:IV2 D2 A3:IV3 F4:IV4 A5:IV8 A9:B11 G9:IV86 E10:F49 C11:D49 A12:A88 B50:F51 C52:F66 B67:F69 C70:F86 B87:IV88 A89:IV90 A91:B93 G91:IV112 E92:F112 C93:D113 A94:A102 A103:B113 E113:IV113 A114:IV1115" type="whole">
      <formula1>-1E+020</formula1>
      <formula2>1E+021</formula2>
    </dataValidation>
    <dataValidation allowBlank="true" error="La presupuestación no admite decimales" errorTitle="Numeros decimales no permitidos" operator="between" showDropDown="false" showErrorMessage="true" showInputMessage="true" sqref="E9:F9 B12:B49 B52:B66 B70:B86 E91:F91 B94:B102" type="none">
      <formula1>0</formula1>
      <formula2>0</formula2>
    </dataValidation>
    <dataValidation allowBlank="true" error="La presupuestación no admite decimales" errorTitle="Números decimales no admitidos" operator="between" showDropDown="false" showErrorMessage="true" showInputMessage="true" sqref="A2 A4:E4" type="whole">
      <formula1>-1E+025</formula1>
      <formula2>1E+026</formula2>
    </dataValidation>
    <dataValidation allowBlank="true" error="La presupuestación no admite decimales" errorTitle="Numeros decimales no permitidos" operator="between" showDropDown="false" showErrorMessage="true" showInputMessage="true" sqref="C9:D9 D10 C91:D91 D92" type="whole">
      <formula1>-1E+026</formula1>
      <formula2>1E+026</formula2>
    </dataValidation>
  </dataValidations>
  <printOptions headings="false" gridLines="false" gridLinesSet="true" horizontalCentered="true" verticalCentered="false"/>
  <pageMargins left="0.7875" right="0.315277777777778" top="0.905555555555556" bottom="0.669444444444444" header="0.511805555555555" footer="0.511805555555555"/>
  <pageSetup paperSize="9" scale="64" firstPageNumber="0" fitToWidth="1" fitToHeight="1" pageOrder="overThenDown" orientation="portrait" blackAndWhite="false" draft="false" cellComments="none" useFirstPageNumber="false" horizontalDpi="300" verticalDpi="300" copies="1"/>
  <headerFooter differentFirst="false" differentOddEven="false">
    <oddHeader/>
    <oddFooter/>
  </headerFooter>
  <rowBreaks count="1" manualBreakCount="1">
    <brk id="68" man="true" max="16383" min="0"/>
  </rowBreak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74"/>
  <sheetViews>
    <sheetView showFormulas="false" showGridLines="true" showRowColHeaders="true" showZeros="true" rightToLeft="false" tabSelected="false" showOutlineSymbols="true" defaultGridColor="true" view="normal" topLeftCell="B58" colorId="64" zoomScale="100" zoomScaleNormal="100" zoomScalePageLayoutView="100" workbookViewId="0">
      <selection pane="topLeft" activeCell="D56" activeCellId="0" sqref="D56"/>
    </sheetView>
  </sheetViews>
  <sheetFormatPr defaultColWidth="11.4609375" defaultRowHeight="13.2" zeroHeight="false" outlineLevelRow="0" outlineLevelCol="0"/>
  <cols>
    <col collapsed="false" customWidth="true" hidden="true" outlineLevel="0" max="1" min="1" style="175" width="0.33"/>
    <col collapsed="false" customWidth="true" hidden="false" outlineLevel="0" max="2" min="2" style="176" width="53.99"/>
    <col collapsed="false" customWidth="true" hidden="true" outlineLevel="0" max="3" min="3" style="175" width="7.67"/>
    <col collapsed="false" customWidth="true" hidden="false" outlineLevel="0" max="4" min="4" style="175" width="15"/>
    <col collapsed="false" customWidth="true" hidden="false" outlineLevel="0" max="5" min="5" style="175" width="16"/>
    <col collapsed="false" customWidth="false" hidden="false" outlineLevel="0" max="1024" min="6" style="175" width="11.45"/>
  </cols>
  <sheetData>
    <row r="1" s="178" customFormat="true" ht="18" hidden="false" customHeight="true" outlineLevel="0" collapsed="false">
      <c r="A1" s="177" t="s">
        <v>335</v>
      </c>
      <c r="B1" s="177"/>
      <c r="C1" s="177"/>
      <c r="D1" s="177"/>
      <c r="E1" s="177"/>
    </row>
    <row r="2" s="178" customFormat="true" ht="23.25" hidden="false" customHeight="true" outlineLevel="0" collapsed="false">
      <c r="A2" s="13" t="str">
        <f aca="false">+CONCATENATE("PROYECTO PRESUPUESTOS AÑO ",'DATOS IDENTIFICATIVOS'!C9)</f>
        <v>PROYECTO PRESUPUESTOS AÑO 2021</v>
      </c>
      <c r="B2" s="13"/>
      <c r="C2" s="179"/>
      <c r="D2" s="177" t="s">
        <v>336</v>
      </c>
      <c r="E2" s="177"/>
    </row>
    <row r="3" s="178" customFormat="true" ht="23.25" hidden="false" customHeight="true" outlineLevel="0" collapsed="false">
      <c r="A3" s="180"/>
      <c r="B3" s="180"/>
      <c r="C3" s="181"/>
      <c r="D3" s="182"/>
      <c r="E3" s="182"/>
    </row>
    <row r="4" s="183" customFormat="true" ht="13.5" hidden="false" customHeight="true" outlineLevel="0" collapsed="false">
      <c r="A4" s="18" t="str">
        <f aca="false">+CONCATENATE("ENTIDAD: ",RIGHT('DATOS IDENTIFICATIVOS'!C10,LEN('DATOS IDENTIFICATIVOS'!C10)-3))</f>
        <v>ENTIDAD: FUNDACIÓN FORMACIÓN E  INVEST. SANITARIA</v>
      </c>
      <c r="B4" s="18"/>
      <c r="C4" s="18"/>
      <c r="D4" s="18"/>
      <c r="E4" s="18"/>
    </row>
    <row r="5" s="183" customFormat="true" ht="13.5" hidden="false" customHeight="true" outlineLevel="0" collapsed="false">
      <c r="A5" s="184"/>
      <c r="B5" s="184"/>
      <c r="C5" s="184"/>
      <c r="D5" s="184"/>
      <c r="E5" s="184"/>
    </row>
    <row r="6" s="183" customFormat="true" ht="26.25" hidden="false" customHeight="true" outlineLevel="0" collapsed="false">
      <c r="A6" s="184"/>
      <c r="B6" s="185" t="s">
        <v>337</v>
      </c>
      <c r="C6" s="185"/>
      <c r="D6" s="185"/>
      <c r="E6" s="185"/>
    </row>
    <row r="7" s="187" customFormat="true" ht="13.2" hidden="false" customHeight="false" outlineLevel="0" collapsed="false">
      <c r="A7" s="186"/>
      <c r="B7" s="186"/>
      <c r="C7" s="186"/>
      <c r="D7" s="186"/>
      <c r="E7" s="119" t="s">
        <v>227</v>
      </c>
    </row>
    <row r="8" customFormat="false" ht="34.5" hidden="false" customHeight="true" outlineLevel="0" collapsed="false">
      <c r="A8" s="188" t="s">
        <v>338</v>
      </c>
      <c r="B8" s="189" t="s">
        <v>339</v>
      </c>
      <c r="C8" s="189" t="s">
        <v>340</v>
      </c>
      <c r="D8" s="189" t="str">
        <f aca="false">+CONCATENATE("INICIAL ",'DATOS IDENTIFICATIVOS'!$C$9-1)</f>
        <v>INICIAL 2020</v>
      </c>
      <c r="E8" s="189" t="str">
        <f aca="false">+CONCATENATE("PREVISION ",'DATOS IDENTIFICATIVOS'!$C$9)</f>
        <v>PREVISION 2021</v>
      </c>
    </row>
    <row r="9" customFormat="false" ht="10.5" hidden="true" customHeight="true" outlineLevel="0" collapsed="false">
      <c r="A9" s="188"/>
      <c r="B9" s="189"/>
      <c r="C9" s="189"/>
      <c r="D9" s="189"/>
      <c r="E9" s="189"/>
    </row>
    <row r="10" customFormat="false" ht="9" hidden="false" customHeight="true" outlineLevel="0" collapsed="false">
      <c r="A10" s="188"/>
      <c r="B10" s="189"/>
      <c r="C10" s="189"/>
      <c r="D10" s="189"/>
      <c r="E10" s="189"/>
    </row>
    <row r="11" customFormat="false" ht="15" hidden="false" customHeight="true" outlineLevel="0" collapsed="false">
      <c r="A11" s="190"/>
      <c r="B11" s="191" t="s">
        <v>341</v>
      </c>
      <c r="C11" s="192" t="s">
        <v>342</v>
      </c>
      <c r="D11" s="193"/>
      <c r="E11" s="193"/>
    </row>
    <row r="12" customFormat="false" ht="15" hidden="false" customHeight="true" outlineLevel="0" collapsed="false">
      <c r="A12" s="194"/>
      <c r="B12" s="195" t="s">
        <v>343</v>
      </c>
      <c r="C12" s="177" t="s">
        <v>344</v>
      </c>
      <c r="D12" s="196" t="n">
        <f aca="false">IF(SUM(D13:D14)=0,"",D13+D14)</f>
        <v>1547679</v>
      </c>
      <c r="E12" s="196" t="n">
        <f aca="false">IF(SUM(E13:E14)=0,"",E13+E14)</f>
        <v>1604852</v>
      </c>
    </row>
    <row r="13" customFormat="false" ht="15" hidden="false" customHeight="true" outlineLevel="0" collapsed="false">
      <c r="A13" s="197" t="s">
        <v>345</v>
      </c>
      <c r="B13" s="198" t="s">
        <v>346</v>
      </c>
      <c r="C13" s="199" t="s">
        <v>347</v>
      </c>
      <c r="D13" s="200"/>
      <c r="E13" s="200"/>
    </row>
    <row r="14" customFormat="false" ht="15" hidden="false" customHeight="true" outlineLevel="0" collapsed="false">
      <c r="A14" s="197" t="n">
        <v>705</v>
      </c>
      <c r="B14" s="198" t="s">
        <v>348</v>
      </c>
      <c r="C14" s="199" t="s">
        <v>349</v>
      </c>
      <c r="D14" s="200" t="n">
        <v>1547679</v>
      </c>
      <c r="E14" s="200" t="n">
        <v>1604852</v>
      </c>
    </row>
    <row r="15" customFormat="false" ht="23.25" hidden="false" customHeight="true" outlineLevel="0" collapsed="false">
      <c r="A15" s="197" t="s">
        <v>350</v>
      </c>
      <c r="B15" s="201" t="s">
        <v>351</v>
      </c>
      <c r="C15" s="202" t="s">
        <v>344</v>
      </c>
      <c r="D15" s="196" t="str">
        <f aca="false">IF(D16=0,"",D16)</f>
        <v/>
      </c>
      <c r="E15" s="196" t="str">
        <f aca="false">IF(E16=0,"",E16)</f>
        <v/>
      </c>
    </row>
    <row r="16" customFormat="false" ht="15" hidden="false" customHeight="true" outlineLevel="0" collapsed="false">
      <c r="A16" s="197"/>
      <c r="B16" s="198" t="s">
        <v>352</v>
      </c>
      <c r="C16" s="203" t="s">
        <v>353</v>
      </c>
      <c r="D16" s="200"/>
      <c r="E16" s="200"/>
    </row>
    <row r="17" customFormat="false" ht="15" hidden="false" customHeight="true" outlineLevel="0" collapsed="false">
      <c r="A17" s="197" t="n">
        <v>73</v>
      </c>
      <c r="B17" s="204" t="s">
        <v>354</v>
      </c>
      <c r="C17" s="202" t="s">
        <v>344</v>
      </c>
      <c r="D17" s="196" t="str">
        <f aca="false">IF(D18=0,"",D18)</f>
        <v/>
      </c>
      <c r="E17" s="196" t="str">
        <f aca="false">IF(E18=0,"",E18)</f>
        <v/>
      </c>
    </row>
    <row r="18" customFormat="false" ht="15" hidden="false" customHeight="true" outlineLevel="0" collapsed="false">
      <c r="A18" s="197"/>
      <c r="B18" s="198" t="s">
        <v>355</v>
      </c>
      <c r="C18" s="199" t="s">
        <v>356</v>
      </c>
      <c r="D18" s="200"/>
      <c r="E18" s="200"/>
    </row>
    <row r="19" customFormat="false" ht="15" hidden="false" customHeight="true" outlineLevel="0" collapsed="false">
      <c r="A19" s="205"/>
      <c r="B19" s="195" t="s">
        <v>357</v>
      </c>
      <c r="C19" s="206" t="s">
        <v>344</v>
      </c>
      <c r="D19" s="196" t="n">
        <f aca="false">IF(SUM(D20:D23)=0,"",SUM(D20:D23))</f>
        <v>-2096640</v>
      </c>
      <c r="E19" s="196" t="n">
        <f aca="false">IF(SUM(E20:E23)=0,"",SUM(E20:E23))</f>
        <v>-2298593</v>
      </c>
    </row>
    <row r="20" customFormat="false" ht="15" hidden="false" customHeight="true" outlineLevel="0" collapsed="false">
      <c r="A20" s="197" t="s">
        <v>358</v>
      </c>
      <c r="B20" s="198" t="s">
        <v>359</v>
      </c>
      <c r="C20" s="199" t="s">
        <v>360</v>
      </c>
      <c r="D20" s="200"/>
      <c r="E20" s="200"/>
    </row>
    <row r="21" customFormat="false" ht="15" hidden="false" customHeight="true" outlineLevel="0" collapsed="false">
      <c r="A21" s="197" t="s">
        <v>361</v>
      </c>
      <c r="B21" s="198" t="s">
        <v>362</v>
      </c>
      <c r="C21" s="199" t="s">
        <v>363</v>
      </c>
      <c r="D21" s="200" t="n">
        <v>-898081</v>
      </c>
      <c r="E21" s="200" t="n">
        <v>-1090741</v>
      </c>
    </row>
    <row r="22" customFormat="false" ht="15" hidden="false" customHeight="true" outlineLevel="0" collapsed="false">
      <c r="A22" s="197" t="s">
        <v>364</v>
      </c>
      <c r="B22" s="198" t="s">
        <v>365</v>
      </c>
      <c r="C22" s="199" t="s">
        <v>366</v>
      </c>
      <c r="D22" s="200" t="n">
        <v>-1198559</v>
      </c>
      <c r="E22" s="200" t="n">
        <v>-1207852</v>
      </c>
    </row>
    <row r="23" customFormat="false" ht="15" hidden="false" customHeight="true" outlineLevel="0" collapsed="false">
      <c r="A23" s="197" t="s">
        <v>367</v>
      </c>
      <c r="B23" s="198" t="s">
        <v>368</v>
      </c>
      <c r="C23" s="199" t="s">
        <v>369</v>
      </c>
      <c r="D23" s="200"/>
      <c r="E23" s="200"/>
    </row>
    <row r="24" customFormat="false" ht="15" hidden="false" customHeight="true" outlineLevel="0" collapsed="false">
      <c r="A24" s="205"/>
      <c r="B24" s="195" t="s">
        <v>370</v>
      </c>
      <c r="C24" s="177" t="s">
        <v>344</v>
      </c>
      <c r="D24" s="196" t="n">
        <f aca="false">IF(D25+D26=0,"",D25+D26)</f>
        <v>8027066</v>
      </c>
      <c r="E24" s="196" t="n">
        <f aca="false">IF(E25+E26=0,"",E25+E26)</f>
        <v>8610188</v>
      </c>
    </row>
    <row r="25" customFormat="false" ht="15" hidden="false" customHeight="true" outlineLevel="0" collapsed="false">
      <c r="A25" s="197" t="n">
        <v>75</v>
      </c>
      <c r="B25" s="198" t="s">
        <v>371</v>
      </c>
      <c r="C25" s="199" t="s">
        <v>372</v>
      </c>
      <c r="D25" s="200" t="n">
        <v>71873</v>
      </c>
      <c r="E25" s="200" t="n">
        <v>239993</v>
      </c>
    </row>
    <row r="26" customFormat="false" ht="15" hidden="false" customHeight="true" outlineLevel="0" collapsed="false">
      <c r="A26" s="197" t="n">
        <v>740.747</v>
      </c>
      <c r="B26" s="198" t="s">
        <v>373</v>
      </c>
      <c r="C26" s="199" t="s">
        <v>374</v>
      </c>
      <c r="D26" s="200" t="n">
        <v>7955193</v>
      </c>
      <c r="E26" s="200" t="n">
        <v>8370195</v>
      </c>
    </row>
    <row r="27" customFormat="false" ht="15" hidden="false" customHeight="true" outlineLevel="0" collapsed="false">
      <c r="A27" s="205"/>
      <c r="B27" s="195" t="s">
        <v>375</v>
      </c>
      <c r="C27" s="177" t="s">
        <v>344</v>
      </c>
      <c r="D27" s="196" t="n">
        <f aca="false">IF(SUM(D28:D31)=0,"",SUM(D28:D31))</f>
        <v>-6393091</v>
      </c>
      <c r="E27" s="196" t="n">
        <f aca="false">IF(SUM(E28:E31)=0,"",SUM(E28:E31))</f>
        <v>-6384029</v>
      </c>
    </row>
    <row r="28" customFormat="false" ht="15" hidden="false" customHeight="true" outlineLevel="0" collapsed="false">
      <c r="A28" s="197" t="s">
        <v>376</v>
      </c>
      <c r="B28" s="198" t="s">
        <v>377</v>
      </c>
      <c r="C28" s="199" t="s">
        <v>378</v>
      </c>
      <c r="D28" s="200" t="n">
        <v>-4880388</v>
      </c>
      <c r="E28" s="200" t="n">
        <v>-4862804</v>
      </c>
    </row>
    <row r="29" customFormat="false" ht="15" hidden="false" customHeight="true" outlineLevel="0" collapsed="false">
      <c r="A29" s="197" t="s">
        <v>379</v>
      </c>
      <c r="B29" s="198" t="s">
        <v>380</v>
      </c>
      <c r="C29" s="199" t="s">
        <v>381</v>
      </c>
      <c r="D29" s="200"/>
      <c r="E29" s="200"/>
    </row>
    <row r="30" customFormat="false" ht="15" hidden="false" customHeight="true" outlineLevel="0" collapsed="false">
      <c r="A30" s="197" t="s">
        <v>382</v>
      </c>
      <c r="B30" s="198" t="s">
        <v>383</v>
      </c>
      <c r="C30" s="199" t="s">
        <v>384</v>
      </c>
      <c r="D30" s="200" t="n">
        <v>-1479655</v>
      </c>
      <c r="E30" s="200" t="n">
        <v>-1482980</v>
      </c>
    </row>
    <row r="31" customFormat="false" ht="15" hidden="false" customHeight="true" outlineLevel="0" collapsed="false">
      <c r="A31" s="197" t="s">
        <v>385</v>
      </c>
      <c r="B31" s="198" t="s">
        <v>386</v>
      </c>
      <c r="C31" s="199" t="s">
        <v>387</v>
      </c>
      <c r="D31" s="200" t="n">
        <v>-33048</v>
      </c>
      <c r="E31" s="200" t="n">
        <v>-38245</v>
      </c>
    </row>
    <row r="32" customFormat="false" ht="15" hidden="false" customHeight="true" outlineLevel="0" collapsed="false">
      <c r="A32" s="205"/>
      <c r="B32" s="195" t="s">
        <v>388</v>
      </c>
      <c r="C32" s="177" t="s">
        <v>344</v>
      </c>
      <c r="D32" s="196" t="n">
        <f aca="false">IF(SUM(D33:D36)=0,"",SUM(D33:D36))</f>
        <v>-1049863</v>
      </c>
      <c r="E32" s="196" t="n">
        <f aca="false">IF(SUM(E33:E36)=0,"",SUM(E33:E36))</f>
        <v>-1514014</v>
      </c>
    </row>
    <row r="33" customFormat="false" ht="15" hidden="false" customHeight="true" outlineLevel="0" collapsed="false">
      <c r="A33" s="197" t="s">
        <v>389</v>
      </c>
      <c r="B33" s="198" t="s">
        <v>390</v>
      </c>
      <c r="C33" s="199" t="s">
        <v>391</v>
      </c>
      <c r="D33" s="200" t="n">
        <v>-887250</v>
      </c>
      <c r="E33" s="200" t="n">
        <v>-993630</v>
      </c>
    </row>
    <row r="34" customFormat="false" ht="15" hidden="false" customHeight="true" outlineLevel="0" collapsed="false">
      <c r="A34" s="197" t="s">
        <v>392</v>
      </c>
      <c r="B34" s="198" t="s">
        <v>393</v>
      </c>
      <c r="C34" s="199" t="s">
        <v>394</v>
      </c>
      <c r="D34" s="200" t="n">
        <v>-21296</v>
      </c>
      <c r="E34" s="200" t="n">
        <v>-20319</v>
      </c>
    </row>
    <row r="35" customFormat="false" ht="22.5" hidden="false" customHeight="true" outlineLevel="0" collapsed="false">
      <c r="A35" s="197" t="s">
        <v>395</v>
      </c>
      <c r="B35" s="198" t="s">
        <v>396</v>
      </c>
      <c r="C35" s="199" t="s">
        <v>397</v>
      </c>
      <c r="D35" s="200"/>
      <c r="E35" s="200"/>
    </row>
    <row r="36" customFormat="false" ht="15" hidden="false" customHeight="true" outlineLevel="0" collapsed="false">
      <c r="A36" s="197" t="s">
        <v>398</v>
      </c>
      <c r="B36" s="198" t="s">
        <v>399</v>
      </c>
      <c r="C36" s="199" t="s">
        <v>400</v>
      </c>
      <c r="D36" s="200" t="n">
        <v>-141317</v>
      </c>
      <c r="E36" s="200" t="n">
        <v>-500065</v>
      </c>
    </row>
    <row r="37" customFormat="false" ht="15" hidden="false" customHeight="true" outlineLevel="0" collapsed="false">
      <c r="A37" s="197" t="s">
        <v>401</v>
      </c>
      <c r="B37" s="195" t="s">
        <v>402</v>
      </c>
      <c r="C37" s="202" t="s">
        <v>344</v>
      </c>
      <c r="D37" s="207" t="n">
        <f aca="false">+IF(D38=0,"",D38)</f>
        <v>-589297</v>
      </c>
      <c r="E37" s="207" t="n">
        <f aca="false">+IF(E38=0,"",E38)</f>
        <v>-599212</v>
      </c>
    </row>
    <row r="38" customFormat="false" ht="15" hidden="false" customHeight="true" outlineLevel="0" collapsed="false">
      <c r="A38" s="197"/>
      <c r="B38" s="198" t="s">
        <v>403</v>
      </c>
      <c r="C38" s="199" t="s">
        <v>404</v>
      </c>
      <c r="D38" s="200" t="n">
        <v>-589297</v>
      </c>
      <c r="E38" s="200" t="n">
        <v>-599212</v>
      </c>
    </row>
    <row r="39" customFormat="false" ht="22.5" hidden="false" customHeight="true" outlineLevel="0" collapsed="false">
      <c r="A39" s="197" t="n">
        <v>746</v>
      </c>
      <c r="B39" s="195" t="s">
        <v>405</v>
      </c>
      <c r="C39" s="177" t="s">
        <v>344</v>
      </c>
      <c r="D39" s="207" t="n">
        <f aca="false">+IF(D40=0,"",D40)</f>
        <v>572195</v>
      </c>
      <c r="E39" s="207" t="n">
        <f aca="false">+IF(E40=0,"",E40)</f>
        <v>582272</v>
      </c>
    </row>
    <row r="40" customFormat="false" ht="15" hidden="false" customHeight="true" outlineLevel="0" collapsed="false">
      <c r="A40" s="197"/>
      <c r="B40" s="198" t="s">
        <v>406</v>
      </c>
      <c r="C40" s="199" t="s">
        <v>407</v>
      </c>
      <c r="D40" s="200" t="n">
        <v>572195</v>
      </c>
      <c r="E40" s="200" t="n">
        <v>582272</v>
      </c>
    </row>
    <row r="41" customFormat="false" ht="15" hidden="false" customHeight="true" outlineLevel="0" collapsed="false">
      <c r="A41" s="197" t="s">
        <v>408</v>
      </c>
      <c r="B41" s="195" t="s">
        <v>409</v>
      </c>
      <c r="C41" s="202" t="s">
        <v>344</v>
      </c>
      <c r="D41" s="207" t="str">
        <f aca="false">+IF(D42=0,"",D42)</f>
        <v/>
      </c>
      <c r="E41" s="207" t="str">
        <f aca="false">+IF(E42=0,"",E42)</f>
        <v/>
      </c>
    </row>
    <row r="42" customFormat="false" ht="15" hidden="false" customHeight="true" outlineLevel="0" collapsed="false">
      <c r="A42" s="197"/>
      <c r="B42" s="198" t="s">
        <v>410</v>
      </c>
      <c r="C42" s="199" t="s">
        <v>411</v>
      </c>
      <c r="D42" s="208"/>
      <c r="E42" s="200"/>
    </row>
    <row r="43" customFormat="false" ht="24.75" hidden="false" customHeight="true" outlineLevel="0" collapsed="false">
      <c r="A43" s="205"/>
      <c r="B43" s="195" t="s">
        <v>412</v>
      </c>
      <c r="C43" s="177" t="s">
        <v>344</v>
      </c>
      <c r="D43" s="196" t="str">
        <f aca="false">IF(SUM(D44:D45)=0,"",SUM(D44:D45))</f>
        <v/>
      </c>
      <c r="E43" s="196" t="str">
        <f aca="false">IF(SUM(E44:E45)=0,"",SUM(E44:E45))</f>
        <v/>
      </c>
    </row>
    <row r="44" customFormat="false" ht="15" hidden="false" customHeight="true" outlineLevel="0" collapsed="false">
      <c r="A44" s="197" t="s">
        <v>413</v>
      </c>
      <c r="B44" s="198" t="s">
        <v>414</v>
      </c>
      <c r="C44" s="199" t="s">
        <v>415</v>
      </c>
      <c r="D44" s="208"/>
      <c r="E44" s="200"/>
    </row>
    <row r="45" customFormat="false" ht="15" hidden="false" customHeight="true" outlineLevel="0" collapsed="false">
      <c r="A45" s="197" t="s">
        <v>416</v>
      </c>
      <c r="B45" s="198" t="s">
        <v>417</v>
      </c>
      <c r="C45" s="199" t="s">
        <v>418</v>
      </c>
      <c r="D45" s="208"/>
      <c r="E45" s="200"/>
    </row>
    <row r="46" customFormat="false" ht="15" hidden="false" customHeight="true" outlineLevel="0" collapsed="false">
      <c r="A46" s="197" t="n">
        <v>774</v>
      </c>
      <c r="B46" s="195" t="s">
        <v>419</v>
      </c>
      <c r="C46" s="202" t="s">
        <v>344</v>
      </c>
      <c r="D46" s="207" t="str">
        <f aca="false">+IF(D47=0,"",D47)</f>
        <v/>
      </c>
      <c r="E46" s="207" t="str">
        <f aca="false">+IF(E47=0,"",E47)</f>
        <v/>
      </c>
    </row>
    <row r="47" customFormat="false" ht="15" hidden="false" customHeight="true" outlineLevel="0" collapsed="false">
      <c r="A47" s="197"/>
      <c r="B47" s="198" t="s">
        <v>420</v>
      </c>
      <c r="C47" s="199" t="s">
        <v>421</v>
      </c>
      <c r="D47" s="208"/>
      <c r="E47" s="200"/>
    </row>
    <row r="48" customFormat="false" ht="15" hidden="false" customHeight="true" outlineLevel="0" collapsed="false">
      <c r="A48" s="197" t="s">
        <v>422</v>
      </c>
      <c r="B48" s="195" t="s">
        <v>423</v>
      </c>
      <c r="C48" s="202" t="s">
        <v>344</v>
      </c>
      <c r="D48" s="207" t="str">
        <f aca="false">+IF(D49=0,"",D49)</f>
        <v/>
      </c>
      <c r="E48" s="207" t="str">
        <f aca="false">+IF(E49=0,"",E49)</f>
        <v/>
      </c>
    </row>
    <row r="49" customFormat="false" ht="15" hidden="false" customHeight="true" outlineLevel="0" collapsed="false">
      <c r="A49" s="197"/>
      <c r="B49" s="198" t="s">
        <v>424</v>
      </c>
      <c r="C49" s="199" t="s">
        <v>425</v>
      </c>
      <c r="D49" s="208"/>
      <c r="E49" s="200"/>
    </row>
    <row r="50" customFormat="false" ht="15" hidden="false" customHeight="true" outlineLevel="0" collapsed="false">
      <c r="A50" s="205"/>
      <c r="B50" s="195" t="s">
        <v>426</v>
      </c>
      <c r="C50" s="177" t="s">
        <v>344</v>
      </c>
      <c r="D50" s="207" t="n">
        <f aca="false">IF(D49+D47+D45+D44+D42+D40+D38+D36+D35+D34+D33+D31+D30+D29+D28+D26+D25+D23+D22+D21+D20+D18+D16+D14+D13=0,"",D49+D47+D45+D44+D42+D40+D38+D36+D35+D34+D33+D31+D30+D29+D28+D26+D25+D23+D22+D21+D20+D18+D16+D14+D13)</f>
        <v>18049</v>
      </c>
      <c r="E50" s="207" t="n">
        <f aca="false">IF(E49+E47+E45+E44+E42+E40+E38+E36+E35+E34+E33+E31+E30+E29+E28+E26+E25+E23+E22+E21+E20+E18+E16+E14+E13=0,"",E49+E47+E45+E44+E42+E40+E38+E36+E35+E34+E33+E31+E30+E29+E28+E26+E25+E23+E22+E21+E20+E18+E16+E14+E13)</f>
        <v>1464</v>
      </c>
    </row>
    <row r="51" customFormat="false" ht="15" hidden="false" customHeight="true" outlineLevel="0" collapsed="false">
      <c r="A51" s="209"/>
      <c r="B51" s="195" t="s">
        <v>427</v>
      </c>
      <c r="C51" s="177" t="s">
        <v>344</v>
      </c>
      <c r="D51" s="196" t="n">
        <f aca="false">IF(D52+D53=0,"",D52+D53)</f>
        <v>390321</v>
      </c>
      <c r="E51" s="196" t="n">
        <f aca="false">IF(E52+E53=0,"",E52+E53)</f>
        <v>367469</v>
      </c>
    </row>
    <row r="52" customFormat="false" ht="15" hidden="false" customHeight="true" outlineLevel="0" collapsed="false">
      <c r="A52" s="205" t="s">
        <v>428</v>
      </c>
      <c r="B52" s="198" t="s">
        <v>429</v>
      </c>
      <c r="C52" s="199" t="s">
        <v>430</v>
      </c>
      <c r="D52" s="208"/>
      <c r="E52" s="200"/>
    </row>
    <row r="53" customFormat="false" ht="15" hidden="false" customHeight="true" outlineLevel="0" collapsed="false">
      <c r="A53" s="197" t="s">
        <v>431</v>
      </c>
      <c r="B53" s="198" t="s">
        <v>432</v>
      </c>
      <c r="C53" s="199" t="s">
        <v>433</v>
      </c>
      <c r="D53" s="200" t="n">
        <v>390321</v>
      </c>
      <c r="E53" s="200" t="n">
        <v>367469</v>
      </c>
    </row>
    <row r="54" customFormat="false" ht="15" hidden="false" customHeight="true" outlineLevel="0" collapsed="false">
      <c r="A54" s="197"/>
      <c r="B54" s="195" t="s">
        <v>434</v>
      </c>
      <c r="C54" s="177" t="s">
        <v>344</v>
      </c>
      <c r="D54" s="207" t="n">
        <f aca="false">+IF(D55+D56+D57=0,"",D55+D56+D57)</f>
        <v>-408370</v>
      </c>
      <c r="E54" s="207" t="n">
        <f aca="false">+IF(E55+E56+E57=0,"",E55+E56+E57)</f>
        <v>-368933</v>
      </c>
    </row>
    <row r="55" customFormat="false" ht="15" hidden="false" customHeight="true" outlineLevel="0" collapsed="false">
      <c r="A55" s="197" t="s">
        <v>435</v>
      </c>
      <c r="B55" s="198" t="s">
        <v>436</v>
      </c>
      <c r="C55" s="199" t="s">
        <v>437</v>
      </c>
      <c r="D55" s="208"/>
      <c r="E55" s="200"/>
    </row>
    <row r="56" customFormat="false" ht="15" hidden="false" customHeight="true" outlineLevel="0" collapsed="false">
      <c r="A56" s="197" t="s">
        <v>438</v>
      </c>
      <c r="B56" s="198" t="s">
        <v>439</v>
      </c>
      <c r="C56" s="199" t="s">
        <v>440</v>
      </c>
      <c r="D56" s="200" t="n">
        <v>-408370</v>
      </c>
      <c r="E56" s="200" t="n">
        <v>-368933</v>
      </c>
    </row>
    <row r="57" customFormat="false" ht="15" hidden="false" customHeight="true" outlineLevel="0" collapsed="false">
      <c r="A57" s="197" t="s">
        <v>441</v>
      </c>
      <c r="B57" s="198" t="s">
        <v>442</v>
      </c>
      <c r="C57" s="199" t="s">
        <v>443</v>
      </c>
      <c r="D57" s="208"/>
      <c r="E57" s="200"/>
    </row>
    <row r="58" customFormat="false" ht="22.5" hidden="false" customHeight="true" outlineLevel="0" collapsed="false">
      <c r="A58" s="205"/>
      <c r="B58" s="195" t="s">
        <v>444</v>
      </c>
      <c r="C58" s="177" t="s">
        <v>344</v>
      </c>
      <c r="D58" s="196" t="str">
        <f aca="false">IF(D59+D60=0,"",D59+D60)</f>
        <v/>
      </c>
      <c r="E58" s="196" t="str">
        <f aca="false">IF(E59+E60=0,"",E59+E60)</f>
        <v/>
      </c>
    </row>
    <row r="59" customFormat="false" ht="15" hidden="false" customHeight="true" outlineLevel="0" collapsed="false">
      <c r="A59" s="197" t="s">
        <v>445</v>
      </c>
      <c r="B59" s="198" t="s">
        <v>446</v>
      </c>
      <c r="C59" s="199" t="s">
        <v>447</v>
      </c>
      <c r="D59" s="208"/>
      <c r="E59" s="200"/>
    </row>
    <row r="60" customFormat="false" ht="22.5" hidden="false" customHeight="true" outlineLevel="0" collapsed="false">
      <c r="A60" s="197" t="s">
        <v>448</v>
      </c>
      <c r="B60" s="198" t="s">
        <v>449</v>
      </c>
      <c r="C60" s="199" t="s">
        <v>450</v>
      </c>
      <c r="D60" s="208"/>
      <c r="E60" s="200"/>
    </row>
    <row r="61" customFormat="false" ht="15" hidden="false" customHeight="true" outlineLevel="0" collapsed="false">
      <c r="A61" s="197" t="s">
        <v>451</v>
      </c>
      <c r="B61" s="195" t="s">
        <v>452</v>
      </c>
      <c r="C61" s="177" t="s">
        <v>344</v>
      </c>
      <c r="D61" s="207" t="str">
        <f aca="false">+IF(D62=0,"",D62)</f>
        <v/>
      </c>
      <c r="E61" s="207" t="str">
        <f aca="false">+IF(E62=0,"",E62)</f>
        <v/>
      </c>
    </row>
    <row r="62" customFormat="false" ht="15" hidden="false" customHeight="true" outlineLevel="0" collapsed="false">
      <c r="A62" s="197"/>
      <c r="B62" s="198" t="s">
        <v>453</v>
      </c>
      <c r="C62" s="199" t="s">
        <v>454</v>
      </c>
      <c r="D62" s="208"/>
      <c r="E62" s="200"/>
    </row>
    <row r="63" customFormat="false" ht="26.25" hidden="false" customHeight="true" outlineLevel="0" collapsed="false">
      <c r="A63" s="205"/>
      <c r="B63" s="195" t="s">
        <v>455</v>
      </c>
      <c r="C63" s="177" t="s">
        <v>344</v>
      </c>
      <c r="D63" s="196" t="str">
        <f aca="false">IF(D64+D65=0,"",D64+D65)</f>
        <v/>
      </c>
      <c r="E63" s="196" t="str">
        <f aca="false">IF(E64+E65=0,"",E64+E65)</f>
        <v/>
      </c>
    </row>
    <row r="64" customFormat="false" ht="15" hidden="false" customHeight="true" outlineLevel="0" collapsed="false">
      <c r="A64" s="197" t="s">
        <v>456</v>
      </c>
      <c r="B64" s="198" t="s">
        <v>457</v>
      </c>
      <c r="C64" s="199" t="s">
        <v>458</v>
      </c>
      <c r="D64" s="208"/>
      <c r="E64" s="200"/>
    </row>
    <row r="65" customFormat="false" ht="15" hidden="false" customHeight="true" outlineLevel="0" collapsed="false">
      <c r="A65" s="197" t="s">
        <v>459</v>
      </c>
      <c r="B65" s="198" t="s">
        <v>460</v>
      </c>
      <c r="C65" s="199" t="s">
        <v>461</v>
      </c>
      <c r="D65" s="208"/>
      <c r="E65" s="200"/>
    </row>
    <row r="66" customFormat="false" ht="15" hidden="false" customHeight="true" outlineLevel="0" collapsed="false">
      <c r="A66" s="205"/>
      <c r="B66" s="195" t="s">
        <v>462</v>
      </c>
      <c r="C66" s="177" t="s">
        <v>344</v>
      </c>
      <c r="D66" s="207" t="n">
        <f aca="false">+IF(D65+D64+D62+D60+D59+D57+D56+D55+D53+D52=0,"",D65+D64+D62+D60+D59+D57+D56+D55+D53+D52)</f>
        <v>-18049</v>
      </c>
      <c r="E66" s="207" t="n">
        <f aca="false">+IF(E65+E64+E62+E60+E59+E57+E56+E55+E53+E52=0,"",E65+E64+E62+E60+E59+E57+E56+E55+E53+E52)</f>
        <v>-1464</v>
      </c>
    </row>
    <row r="67" customFormat="false" ht="15" hidden="false" customHeight="true" outlineLevel="0" collapsed="false">
      <c r="A67" s="205"/>
      <c r="B67" s="195" t="s">
        <v>463</v>
      </c>
      <c r="C67" s="177" t="s">
        <v>344</v>
      </c>
      <c r="D67" s="207" t="str">
        <f aca="false">+IF(IF(D50="",0,D50)+IF(D66="",0,D66)=0,"",IF(D50="",0,D50)+IF(D66="",0,D66))</f>
        <v/>
      </c>
      <c r="E67" s="207" t="str">
        <f aca="false">+IF(IF(E50="",0,E50)+IF(E66="",0,E66)=0,"",IF(E50="",0,E50)+IF(E66="",0,E66))</f>
        <v/>
      </c>
    </row>
    <row r="68" customFormat="false" ht="15" hidden="false" customHeight="true" outlineLevel="0" collapsed="false">
      <c r="A68" s="197" t="s">
        <v>464</v>
      </c>
      <c r="B68" s="195" t="s">
        <v>465</v>
      </c>
      <c r="C68" s="177" t="s">
        <v>344</v>
      </c>
      <c r="D68" s="207" t="str">
        <f aca="false">+IF(D69=0,"",D69)</f>
        <v/>
      </c>
      <c r="E68" s="207" t="str">
        <f aca="false">+IF(E69=0,"",E69)</f>
        <v/>
      </c>
    </row>
    <row r="69" customFormat="false" ht="15" hidden="false" customHeight="true" outlineLevel="0" collapsed="false">
      <c r="A69" s="197"/>
      <c r="B69" s="198" t="s">
        <v>466</v>
      </c>
      <c r="C69" s="199" t="s">
        <v>467</v>
      </c>
      <c r="D69" s="208"/>
      <c r="E69" s="200"/>
    </row>
    <row r="70" customFormat="false" ht="26.25" hidden="false" customHeight="true" outlineLevel="0" collapsed="false">
      <c r="A70" s="205"/>
      <c r="B70" s="195" t="s">
        <v>468</v>
      </c>
      <c r="C70" s="210" t="s">
        <v>344</v>
      </c>
      <c r="D70" s="207" t="str">
        <f aca="false">IF(IF(D67="",0,D67)+D69=0,"",IF(D67="",0,D67)+D69)</f>
        <v/>
      </c>
      <c r="E70" s="207" t="str">
        <f aca="false">IF(IF(E67="",0,E67)+E69=0,"",IF(E67="",0,E67)+E69)</f>
        <v/>
      </c>
    </row>
    <row r="71" customFormat="false" ht="15" hidden="false" customHeight="true" outlineLevel="0" collapsed="false">
      <c r="A71" s="205"/>
      <c r="B71" s="211" t="s">
        <v>469</v>
      </c>
      <c r="C71" s="177" t="s">
        <v>342</v>
      </c>
      <c r="D71" s="207"/>
      <c r="E71" s="196"/>
    </row>
    <row r="72" customFormat="false" ht="22.5" hidden="false" customHeight="true" outlineLevel="0" collapsed="false">
      <c r="A72" s="205"/>
      <c r="B72" s="195" t="s">
        <v>470</v>
      </c>
      <c r="C72" s="202" t="s">
        <v>344</v>
      </c>
      <c r="D72" s="207" t="str">
        <f aca="false">+IF(D73=0,"",D73)</f>
        <v/>
      </c>
      <c r="E72" s="207" t="str">
        <f aca="false">+IF(E73=0,"",E73)</f>
        <v/>
      </c>
    </row>
    <row r="73" customFormat="false" ht="22.5" hidden="false" customHeight="true" outlineLevel="0" collapsed="false">
      <c r="A73" s="205"/>
      <c r="B73" s="198" t="s">
        <v>471</v>
      </c>
      <c r="C73" s="199" t="s">
        <v>472</v>
      </c>
      <c r="D73" s="208"/>
      <c r="E73" s="200"/>
    </row>
    <row r="74" customFormat="false" ht="15" hidden="false" customHeight="true" outlineLevel="0" collapsed="false">
      <c r="A74" s="205"/>
      <c r="B74" s="195" t="s">
        <v>473</v>
      </c>
      <c r="C74" s="206" t="s">
        <v>344</v>
      </c>
      <c r="D74" s="212" t="str">
        <f aca="false">IF(IF(D70="",0,D70)+D73=0,"",IF(D70="",0,D70)+D73)</f>
        <v/>
      </c>
      <c r="E74" s="212" t="str">
        <f aca="false">IF(IF(E70="",0,E70)+E73=0,"",IF(E70="",0,E70)+E73)</f>
        <v/>
      </c>
    </row>
  </sheetData>
  <sheetProtection algorithmName="SHA-512" hashValue="uOy7SADQHcKNTRv791KIEmitNYIN0lXFKKrBNXfO1496uvEK1JsyaTOiIRSUffQHBxeLCQN44hGnaAPUJQyR0A==" saltValue="D8ri9UXV0HNJfzG6jrsItQ==" spinCount="100000" sheet="true" objects="true" scenarios="true"/>
  <mergeCells count="10">
    <mergeCell ref="A1:E1"/>
    <mergeCell ref="A2:B2"/>
    <mergeCell ref="D2:E2"/>
    <mergeCell ref="A4:E4"/>
    <mergeCell ref="B6:E6"/>
    <mergeCell ref="A8:A10"/>
    <mergeCell ref="B8:B10"/>
    <mergeCell ref="C8:C10"/>
    <mergeCell ref="D8:D10"/>
    <mergeCell ref="E8:E10"/>
  </mergeCells>
  <dataValidations count="3">
    <dataValidation allowBlank="true" error="La presupuestación no admite decimales" errorTitle="Números decimales no admitidos" operator="between" showDropDown="false" showErrorMessage="true" showInputMessage="true" sqref="A1:IV1 A2:C3 F2:IV74 A4:E6 A7:D8 E8 A9:E74 A75:IV1074" type="whole">
      <formula1>-1E+025</formula1>
      <formula2>1E+026</formula2>
    </dataValidation>
    <dataValidation allowBlank="true" error="La presupuestación no admite decimales" errorTitle="Números decimales no admitidos" operator="between" showDropDown="false" showErrorMessage="true" showInputMessage="true" sqref="D2:E3" type="none">
      <formula1>0</formula1>
      <formula2>0</formula2>
    </dataValidation>
    <dataValidation allowBlank="true" error="La presupuestación no admite decimales" errorTitle="Numeros decimales no permitidos" operator="between" showDropDown="false" showErrorMessage="true" showInputMessage="true" sqref="E7" type="whole">
      <formula1>-1E+020</formula1>
      <formula2>1E+021</formula2>
    </dataValidation>
  </dataValidations>
  <printOptions headings="false" gridLines="false" gridLinesSet="true" horizontalCentered="false" verticalCentered="false"/>
  <pageMargins left="0.75" right="0.75" top="1" bottom="1" header="0.511805555555555" footer="0"/>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&amp;L&amp;8(*) Su signo puede ser positivo o negativo</oddFooter>
  </headerFooter>
  <rowBreaks count="1" manualBreakCount="1">
    <brk id="42" man="true" max="16383" min="0"/>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82"/>
  <sheetViews>
    <sheetView showFormulas="false" showGridLines="true" showRowColHeaders="true" showZeros="true" rightToLeft="false" tabSelected="false" showOutlineSymbols="true" defaultGridColor="true" view="normal" topLeftCell="A70" colorId="64" zoomScale="100" zoomScaleNormal="100" zoomScalePageLayoutView="100" workbookViewId="0">
      <selection pane="topLeft" activeCell="D67" activeCellId="0" sqref="D67"/>
    </sheetView>
  </sheetViews>
  <sheetFormatPr defaultColWidth="11.4609375" defaultRowHeight="13.2" zeroHeight="false" outlineLevelRow="0" outlineLevelCol="0"/>
  <cols>
    <col collapsed="false" customWidth="true" hidden="false" outlineLevel="0" max="1" min="1" style="213" width="59.33"/>
    <col collapsed="false" customWidth="true" hidden="true" outlineLevel="0" max="2" min="2" style="213" width="7.56"/>
    <col collapsed="false" customWidth="false" hidden="true" outlineLevel="0" max="3" min="3" style="213" width="11.45"/>
    <col collapsed="false" customWidth="true" hidden="false" outlineLevel="0" max="4" min="4" style="213" width="13.55"/>
    <col collapsed="false" customWidth="true" hidden="false" outlineLevel="0" max="5" min="5" style="213" width="13.33"/>
    <col collapsed="false" customWidth="false" hidden="false" outlineLevel="0" max="1024" min="6" style="213" width="11.45"/>
  </cols>
  <sheetData>
    <row r="1" s="178" customFormat="true" ht="18" hidden="false" customHeight="true" outlineLevel="0" collapsed="false">
      <c r="A1" s="177" t="s">
        <v>335</v>
      </c>
      <c r="B1" s="177"/>
      <c r="C1" s="177"/>
      <c r="D1" s="177"/>
      <c r="E1" s="177"/>
    </row>
    <row r="2" s="178" customFormat="true" ht="23.25" hidden="false" customHeight="true" outlineLevel="0" collapsed="false">
      <c r="A2" s="13" t="str">
        <f aca="false">+CONCATENATE("PROYECTO PRESUPUESTOS AÑO ",'DATOS IDENTIFICATIVOS'!C9)</f>
        <v>PROYECTO PRESUPUESTOS AÑO 2021</v>
      </c>
      <c r="B2" s="13"/>
      <c r="C2" s="195"/>
      <c r="D2" s="177" t="s">
        <v>474</v>
      </c>
      <c r="E2" s="177"/>
    </row>
    <row r="4" customFormat="false" ht="13.2" hidden="false" customHeight="false" outlineLevel="0" collapsed="false">
      <c r="A4" s="18" t="str">
        <f aca="false">+CONCATENATE("ENTIDAD: ",RIGHT('DATOS IDENTIFICATIVOS'!C10,LEN('DATOS IDENTIFICATIVOS'!C10)-3))</f>
        <v>ENTIDAD: FUNDACIÓN FORMACIÓN E  INVEST. SANITARIA</v>
      </c>
      <c r="B4" s="18"/>
      <c r="C4" s="18"/>
      <c r="D4" s="18"/>
      <c r="E4" s="18"/>
    </row>
    <row r="5" customFormat="false" ht="13.2" hidden="false" customHeight="false" outlineLevel="0" collapsed="false">
      <c r="A5" s="184"/>
      <c r="B5" s="184"/>
      <c r="C5" s="184"/>
      <c r="D5" s="184"/>
      <c r="E5" s="184"/>
    </row>
    <row r="6" customFormat="false" ht="36" hidden="false" customHeight="true" outlineLevel="0" collapsed="false">
      <c r="A6" s="214" t="s">
        <v>475</v>
      </c>
      <c r="B6" s="214"/>
      <c r="C6" s="214"/>
      <c r="D6" s="214"/>
      <c r="E6" s="214"/>
    </row>
    <row r="7" customFormat="false" ht="13.2" hidden="false" customHeight="false" outlineLevel="0" collapsed="false">
      <c r="E7" s="119" t="s">
        <v>227</v>
      </c>
    </row>
    <row r="8" customFormat="false" ht="25.5" hidden="false" customHeight="true" outlineLevel="0" collapsed="false">
      <c r="A8" s="189" t="s">
        <v>476</v>
      </c>
      <c r="B8" s="189" t="s">
        <v>477</v>
      </c>
      <c r="C8" s="215"/>
      <c r="D8" s="189" t="str">
        <f aca="false">+CONCATENATE("INICIAL ",'DATOS IDENTIFICATIVOS'!$C$9-1)</f>
        <v>INICIAL 2020</v>
      </c>
      <c r="E8" s="189" t="str">
        <f aca="false">+CONCATENATE("PREVISION ",'DATOS IDENTIFICATIVOS'!$C$9)</f>
        <v>PREVISION 2021</v>
      </c>
    </row>
    <row r="9" customFormat="false" ht="9" hidden="false" customHeight="true" outlineLevel="0" collapsed="false">
      <c r="A9" s="189"/>
      <c r="B9" s="189"/>
      <c r="C9" s="216"/>
      <c r="D9" s="189"/>
      <c r="E9" s="189"/>
    </row>
    <row r="10" customFormat="false" ht="9" hidden="false" customHeight="true" outlineLevel="0" collapsed="false">
      <c r="A10" s="189"/>
      <c r="B10" s="189"/>
      <c r="C10" s="216"/>
      <c r="D10" s="189"/>
      <c r="E10" s="189"/>
    </row>
    <row r="11" customFormat="false" ht="13.2" hidden="false" customHeight="false" outlineLevel="0" collapsed="false">
      <c r="A11" s="211" t="s">
        <v>478</v>
      </c>
      <c r="B11" s="217" t="s">
        <v>342</v>
      </c>
      <c r="C11" s="218"/>
      <c r="D11" s="219"/>
      <c r="E11" s="219"/>
    </row>
    <row r="12" customFormat="false" ht="13.2" hidden="false" customHeight="false" outlineLevel="0" collapsed="false">
      <c r="A12" s="195" t="s">
        <v>479</v>
      </c>
      <c r="B12" s="177" t="s">
        <v>344</v>
      </c>
      <c r="C12" s="220"/>
      <c r="D12" s="221" t="str">
        <f aca="false">IF(D13=0,"",D13)</f>
        <v/>
      </c>
      <c r="E12" s="221" t="str">
        <f aca="false">IF(E13=0,"",E13)</f>
        <v/>
      </c>
    </row>
    <row r="13" customFormat="false" ht="13.2" hidden="false" customHeight="false" outlineLevel="0" collapsed="false">
      <c r="A13" s="198" t="s">
        <v>480</v>
      </c>
      <c r="B13" s="199" t="s">
        <v>481</v>
      </c>
      <c r="C13" s="222"/>
      <c r="D13" s="223"/>
      <c r="E13" s="223"/>
    </row>
    <row r="14" customFormat="false" ht="13.2" hidden="false" customHeight="false" outlineLevel="0" collapsed="false">
      <c r="A14" s="195" t="s">
        <v>482</v>
      </c>
      <c r="B14" s="177" t="s">
        <v>344</v>
      </c>
      <c r="C14" s="220"/>
      <c r="D14" s="221" t="n">
        <f aca="false">IF(SUM(D15:D25)=0,"",SUM(D15:D25))</f>
        <v>35151</v>
      </c>
      <c r="E14" s="221" t="n">
        <f aca="false">IF(SUM(E15:E25)=0,"",SUM(E15:E25))</f>
        <v>18404</v>
      </c>
    </row>
    <row r="15" customFormat="false" ht="13.2" hidden="false" customHeight="false" outlineLevel="0" collapsed="false">
      <c r="A15" s="224" t="s">
        <v>483</v>
      </c>
      <c r="B15" s="199" t="s">
        <v>484</v>
      </c>
      <c r="C15" s="222"/>
      <c r="D15" s="223" t="n">
        <v>589297</v>
      </c>
      <c r="E15" s="223" t="n">
        <f aca="false">-'[1]EP3PRESUPUESTO EXPLOTACION'!E38</f>
        <v>599212</v>
      </c>
    </row>
    <row r="16" customFormat="false" ht="13.2" hidden="false" customHeight="false" outlineLevel="0" collapsed="false">
      <c r="A16" s="224" t="s">
        <v>485</v>
      </c>
      <c r="B16" s="199" t="s">
        <v>486</v>
      </c>
      <c r="C16" s="222"/>
      <c r="D16" s="223"/>
      <c r="E16" s="223"/>
    </row>
    <row r="17" customFormat="false" ht="13.2" hidden="false" customHeight="false" outlineLevel="0" collapsed="false">
      <c r="A17" s="224" t="s">
        <v>487</v>
      </c>
      <c r="B17" s="199" t="s">
        <v>488</v>
      </c>
      <c r="C17" s="222"/>
      <c r="D17" s="223"/>
      <c r="E17" s="223"/>
    </row>
    <row r="18" customFormat="false" ht="13.2" hidden="false" customHeight="false" outlineLevel="0" collapsed="false">
      <c r="A18" s="224" t="s">
        <v>489</v>
      </c>
      <c r="B18" s="199" t="s">
        <v>490</v>
      </c>
      <c r="C18" s="222"/>
      <c r="D18" s="223" t="n">
        <v>-572195</v>
      </c>
      <c r="E18" s="223" t="n">
        <f aca="false">-'[1]EP3PRESUPUESTO EXPLOTACION'!E40</f>
        <v>-582272</v>
      </c>
    </row>
    <row r="19" customFormat="false" ht="13.2" hidden="false" customHeight="false" outlineLevel="0" collapsed="false">
      <c r="A19" s="224" t="s">
        <v>491</v>
      </c>
      <c r="B19" s="199" t="s">
        <v>492</v>
      </c>
      <c r="C19" s="222"/>
      <c r="D19" s="223"/>
      <c r="E19" s="223"/>
    </row>
    <row r="20" customFormat="false" ht="13.5" hidden="false" customHeight="true" outlineLevel="0" collapsed="false">
      <c r="A20" s="224" t="s">
        <v>493</v>
      </c>
      <c r="B20" s="199" t="s">
        <v>494</v>
      </c>
      <c r="C20" s="222"/>
      <c r="D20" s="223"/>
      <c r="E20" s="223"/>
    </row>
    <row r="21" customFormat="false" ht="13.2" hidden="false" customHeight="false" outlineLevel="0" collapsed="false">
      <c r="A21" s="224" t="s">
        <v>495</v>
      </c>
      <c r="B21" s="199" t="s">
        <v>496</v>
      </c>
      <c r="C21" s="222"/>
      <c r="D21" s="223" t="n">
        <v>-390321</v>
      </c>
      <c r="E21" s="223" t="n">
        <f aca="false">-'[1]EP3PRESUPUESTO EXPLOTACION'!E53</f>
        <v>-367469</v>
      </c>
    </row>
    <row r="22" customFormat="false" ht="13.2" hidden="false" customHeight="false" outlineLevel="0" collapsed="false">
      <c r="A22" s="224" t="s">
        <v>497</v>
      </c>
      <c r="B22" s="199" t="s">
        <v>498</v>
      </c>
      <c r="C22" s="222"/>
      <c r="D22" s="223" t="n">
        <v>408370</v>
      </c>
      <c r="E22" s="223" t="n">
        <f aca="false">-'[1]EP3PRESUPUESTO EXPLOTACION'!E56</f>
        <v>368933</v>
      </c>
    </row>
    <row r="23" customFormat="false" ht="13.2" hidden="false" customHeight="false" outlineLevel="0" collapsed="false">
      <c r="A23" s="224" t="s">
        <v>499</v>
      </c>
      <c r="B23" s="199" t="s">
        <v>500</v>
      </c>
      <c r="C23" s="222"/>
      <c r="D23" s="223"/>
      <c r="E23" s="223"/>
    </row>
    <row r="24" customFormat="false" ht="13.2" hidden="false" customHeight="false" outlineLevel="0" collapsed="false">
      <c r="A24" s="224" t="s">
        <v>501</v>
      </c>
      <c r="B24" s="199" t="s">
        <v>502</v>
      </c>
      <c r="C24" s="222"/>
      <c r="D24" s="223"/>
      <c r="E24" s="223"/>
    </row>
    <row r="25" customFormat="false" ht="13.2" hidden="false" customHeight="false" outlineLevel="0" collapsed="false">
      <c r="A25" s="224" t="s">
        <v>503</v>
      </c>
      <c r="B25" s="199" t="s">
        <v>504</v>
      </c>
      <c r="C25" s="222"/>
      <c r="D25" s="223"/>
      <c r="E25" s="223"/>
    </row>
    <row r="26" customFormat="false" ht="13.2" hidden="false" customHeight="false" outlineLevel="0" collapsed="false">
      <c r="A26" s="195" t="s">
        <v>505</v>
      </c>
      <c r="B26" s="177" t="s">
        <v>344</v>
      </c>
      <c r="C26" s="220"/>
      <c r="D26" s="221" t="n">
        <f aca="false">+IF(SUM(D27:D32)=0,"",SUM(D27:D32))</f>
        <v>-100000</v>
      </c>
      <c r="E26" s="221" t="n">
        <f aca="false">+IF(SUM(E27:E32)=0,"",SUM(E27:E32))</f>
        <v>-100000</v>
      </c>
    </row>
    <row r="27" customFormat="false" ht="13.2" hidden="false" customHeight="false" outlineLevel="0" collapsed="false">
      <c r="A27" s="224" t="s">
        <v>506</v>
      </c>
      <c r="B27" s="199" t="s">
        <v>507</v>
      </c>
      <c r="C27" s="222"/>
      <c r="D27" s="223"/>
      <c r="E27" s="223"/>
    </row>
    <row r="28" customFormat="false" ht="13.2" hidden="false" customHeight="false" outlineLevel="0" collapsed="false">
      <c r="A28" s="224" t="s">
        <v>508</v>
      </c>
      <c r="B28" s="199" t="s">
        <v>509</v>
      </c>
      <c r="C28" s="222"/>
      <c r="D28" s="223" t="n">
        <v>-900000</v>
      </c>
      <c r="E28" s="223" t="n">
        <v>-900000</v>
      </c>
    </row>
    <row r="29" customFormat="false" ht="13.2" hidden="false" customHeight="false" outlineLevel="0" collapsed="false">
      <c r="A29" s="224" t="s">
        <v>510</v>
      </c>
      <c r="B29" s="199" t="s">
        <v>511</v>
      </c>
      <c r="C29" s="222"/>
      <c r="D29" s="223" t="n">
        <v>800000</v>
      </c>
      <c r="E29" s="223" t="n">
        <v>800000</v>
      </c>
    </row>
    <row r="30" customFormat="false" ht="13.2" hidden="false" customHeight="false" outlineLevel="0" collapsed="false">
      <c r="A30" s="224" t="s">
        <v>512</v>
      </c>
      <c r="B30" s="199" t="s">
        <v>513</v>
      </c>
      <c r="C30" s="222"/>
      <c r="D30" s="223"/>
      <c r="E30" s="223"/>
    </row>
    <row r="31" customFormat="false" ht="13.2" hidden="false" customHeight="false" outlineLevel="0" collapsed="false">
      <c r="A31" s="224" t="s">
        <v>514</v>
      </c>
      <c r="B31" s="199" t="s">
        <v>515</v>
      </c>
      <c r="C31" s="222"/>
      <c r="D31" s="223"/>
      <c r="E31" s="223"/>
    </row>
    <row r="32" customFormat="false" ht="13.2" hidden="false" customHeight="false" outlineLevel="0" collapsed="false">
      <c r="A32" s="224" t="s">
        <v>516</v>
      </c>
      <c r="B32" s="199" t="s">
        <v>517</v>
      </c>
      <c r="C32" s="222"/>
      <c r="D32" s="223"/>
      <c r="E32" s="223"/>
    </row>
    <row r="33" customFormat="false" ht="13.2" hidden="false" customHeight="false" outlineLevel="0" collapsed="false">
      <c r="A33" s="195" t="s">
        <v>518</v>
      </c>
      <c r="B33" s="177" t="s">
        <v>344</v>
      </c>
      <c r="C33" s="220"/>
      <c r="D33" s="221" t="n">
        <f aca="false">IF(SUM(D34:D38)=0,"",SUM(D34:D38))</f>
        <v>-17383</v>
      </c>
      <c r="E33" s="221" t="n">
        <f aca="false">IF(SUM(E34:E38)=0,"",SUM(E34:E38))</f>
        <v>-2778</v>
      </c>
    </row>
    <row r="34" customFormat="false" ht="13.2" hidden="false" customHeight="false" outlineLevel="0" collapsed="false">
      <c r="A34" s="224" t="s">
        <v>519</v>
      </c>
      <c r="B34" s="199" t="s">
        <v>520</v>
      </c>
      <c r="C34" s="222"/>
      <c r="D34" s="223" t="n">
        <v>-17383</v>
      </c>
      <c r="E34" s="223" t="n">
        <v>-2778</v>
      </c>
    </row>
    <row r="35" customFormat="false" ht="13.2" hidden="false" customHeight="false" outlineLevel="0" collapsed="false">
      <c r="A35" s="224" t="s">
        <v>521</v>
      </c>
      <c r="B35" s="199" t="s">
        <v>522</v>
      </c>
      <c r="C35" s="222"/>
      <c r="D35" s="223"/>
      <c r="E35" s="223"/>
    </row>
    <row r="36" customFormat="false" ht="13.2" hidden="false" customHeight="false" outlineLevel="0" collapsed="false">
      <c r="A36" s="224" t="s">
        <v>523</v>
      </c>
      <c r="B36" s="199" t="s">
        <v>524</v>
      </c>
      <c r="C36" s="222"/>
      <c r="D36" s="223"/>
      <c r="E36" s="223"/>
    </row>
    <row r="37" customFormat="false" ht="13.2" hidden="false" customHeight="false" outlineLevel="0" collapsed="false">
      <c r="A37" s="224" t="s">
        <v>525</v>
      </c>
      <c r="B37" s="199" t="s">
        <v>526</v>
      </c>
      <c r="C37" s="222"/>
      <c r="D37" s="223"/>
      <c r="E37" s="223"/>
    </row>
    <row r="38" customFormat="false" ht="13.2" hidden="false" customHeight="false" outlineLevel="0" collapsed="false">
      <c r="A38" s="224" t="s">
        <v>527</v>
      </c>
      <c r="B38" s="199" t="s">
        <v>528</v>
      </c>
      <c r="C38" s="222"/>
      <c r="D38" s="223"/>
      <c r="E38" s="223"/>
    </row>
    <row r="39" customFormat="false" ht="20.4" hidden="false" customHeight="false" outlineLevel="0" collapsed="false">
      <c r="A39" s="195" t="s">
        <v>529</v>
      </c>
      <c r="B39" s="177" t="s">
        <v>344</v>
      </c>
      <c r="C39" s="220"/>
      <c r="D39" s="221" t="n">
        <f aca="false">+IF(SUM(D34:D38,D27:D32,D15:D25,D13:D13)=0,"",SUM(D34:D38,D27:D32,D15:D25,D13:D13))</f>
        <v>-82232</v>
      </c>
      <c r="E39" s="221" t="n">
        <f aca="false">+IF(SUM(E34:E38,E27:E32,E15:E25,E13:E13)=0,"",SUM(E34:E38,E27:E32,E15:E25,E13:E13))</f>
        <v>-84374</v>
      </c>
    </row>
    <row r="40" customFormat="false" ht="20.25" hidden="false" customHeight="true" outlineLevel="0" collapsed="false">
      <c r="A40" s="225" t="s">
        <v>530</v>
      </c>
      <c r="B40" s="210" t="s">
        <v>342</v>
      </c>
      <c r="C40" s="226"/>
      <c r="D40" s="227"/>
      <c r="E40" s="227"/>
    </row>
    <row r="41" customFormat="false" ht="13.2" hidden="false" customHeight="false" outlineLevel="0" collapsed="false">
      <c r="A41" s="195" t="s">
        <v>531</v>
      </c>
      <c r="B41" s="177" t="s">
        <v>344</v>
      </c>
      <c r="C41" s="226"/>
      <c r="D41" s="221" t="n">
        <f aca="false">+IF(SUM(D42:D48)=0,"",SUM(D42:D48))</f>
        <v>-1511127</v>
      </c>
      <c r="E41" s="221" t="n">
        <f aca="false">+IF(SUM(E42:E48)=0,"",SUM(E42:E48))</f>
        <v>-545034</v>
      </c>
    </row>
    <row r="42" customFormat="false" ht="13.2" hidden="false" customHeight="false" outlineLevel="0" collapsed="false">
      <c r="A42" s="224" t="s">
        <v>532</v>
      </c>
      <c r="B42" s="199" t="s">
        <v>533</v>
      </c>
      <c r="C42" s="228"/>
      <c r="D42" s="223"/>
      <c r="E42" s="223"/>
    </row>
    <row r="43" customFormat="false" ht="13.2" hidden="false" customHeight="false" outlineLevel="0" collapsed="false">
      <c r="A43" s="224" t="s">
        <v>534</v>
      </c>
      <c r="B43" s="199" t="s">
        <v>535</v>
      </c>
      <c r="C43" s="228"/>
      <c r="D43" s="223"/>
      <c r="E43" s="223"/>
    </row>
    <row r="44" customFormat="false" ht="13.2" hidden="false" customHeight="false" outlineLevel="0" collapsed="false">
      <c r="A44" s="224" t="s">
        <v>536</v>
      </c>
      <c r="B44" s="199" t="s">
        <v>537</v>
      </c>
      <c r="C44" s="228"/>
      <c r="D44" s="223" t="n">
        <v>-1511127</v>
      </c>
      <c r="E44" s="223" t="n">
        <f aca="false">-'[1]EP1 PRESUPUESTO ADTIVO GASTOS'!D50</f>
        <v>-545034</v>
      </c>
    </row>
    <row r="45" customFormat="false" ht="13.2" hidden="false" customHeight="false" outlineLevel="0" collapsed="false">
      <c r="A45" s="224" t="s">
        <v>538</v>
      </c>
      <c r="B45" s="199" t="s">
        <v>539</v>
      </c>
      <c r="C45" s="228"/>
      <c r="D45" s="223"/>
      <c r="E45" s="223"/>
    </row>
    <row r="46" customFormat="false" ht="13.2" hidden="false" customHeight="false" outlineLevel="0" collapsed="false">
      <c r="A46" s="224" t="s">
        <v>540</v>
      </c>
      <c r="B46" s="199" t="s">
        <v>541</v>
      </c>
      <c r="C46" s="228"/>
      <c r="D46" s="223"/>
      <c r="E46" s="223"/>
    </row>
    <row r="47" customFormat="false" ht="13.2" hidden="false" customHeight="false" outlineLevel="0" collapsed="false">
      <c r="A47" s="224" t="s">
        <v>542</v>
      </c>
      <c r="B47" s="199" t="s">
        <v>543</v>
      </c>
      <c r="C47" s="228"/>
      <c r="D47" s="223"/>
      <c r="E47" s="223"/>
    </row>
    <row r="48" customFormat="false" ht="13.2" hidden="false" customHeight="false" outlineLevel="0" collapsed="false">
      <c r="A48" s="224" t="s">
        <v>544</v>
      </c>
      <c r="B48" s="199" t="s">
        <v>545</v>
      </c>
      <c r="C48" s="228"/>
      <c r="D48" s="223"/>
      <c r="E48" s="223"/>
    </row>
    <row r="49" customFormat="false" ht="13.2" hidden="false" customHeight="false" outlineLevel="0" collapsed="false">
      <c r="A49" s="195" t="s">
        <v>546</v>
      </c>
      <c r="B49" s="177" t="s">
        <v>344</v>
      </c>
      <c r="C49" s="226"/>
      <c r="D49" s="221" t="str">
        <f aca="false">+IF(SUM(D50:D56)=0,"",SUM(D50:D56))</f>
        <v/>
      </c>
      <c r="E49" s="221" t="str">
        <f aca="false">+IF(SUM(E50:E56)=0,"",SUM(E50:E56))</f>
        <v/>
      </c>
    </row>
    <row r="50" customFormat="false" ht="13.2" hidden="false" customHeight="false" outlineLevel="0" collapsed="false">
      <c r="A50" s="224" t="s">
        <v>532</v>
      </c>
      <c r="B50" s="199" t="s">
        <v>547</v>
      </c>
      <c r="C50" s="228"/>
      <c r="D50" s="223"/>
      <c r="E50" s="223"/>
    </row>
    <row r="51" customFormat="false" ht="13.2" hidden="false" customHeight="false" outlineLevel="0" collapsed="false">
      <c r="A51" s="224" t="s">
        <v>534</v>
      </c>
      <c r="B51" s="199" t="s">
        <v>548</v>
      </c>
      <c r="C51" s="228"/>
      <c r="D51" s="223"/>
      <c r="E51" s="223"/>
    </row>
    <row r="52" customFormat="false" ht="13.2" hidden="false" customHeight="false" outlineLevel="0" collapsed="false">
      <c r="A52" s="224" t="s">
        <v>536</v>
      </c>
      <c r="B52" s="199" t="s">
        <v>549</v>
      </c>
      <c r="C52" s="228"/>
      <c r="D52" s="223"/>
      <c r="E52" s="223"/>
    </row>
    <row r="53" customFormat="false" ht="13.2" hidden="false" customHeight="false" outlineLevel="0" collapsed="false">
      <c r="A53" s="224" t="s">
        <v>538</v>
      </c>
      <c r="B53" s="199" t="s">
        <v>550</v>
      </c>
      <c r="C53" s="228"/>
      <c r="D53" s="223"/>
      <c r="E53" s="223"/>
    </row>
    <row r="54" customFormat="false" ht="13.2" hidden="false" customHeight="false" outlineLevel="0" collapsed="false">
      <c r="A54" s="224" t="s">
        <v>540</v>
      </c>
      <c r="B54" s="199" t="s">
        <v>551</v>
      </c>
      <c r="C54" s="228"/>
      <c r="D54" s="223"/>
      <c r="E54" s="223"/>
    </row>
    <row r="55" customFormat="false" ht="13.2" hidden="false" customHeight="false" outlineLevel="0" collapsed="false">
      <c r="A55" s="224" t="s">
        <v>542</v>
      </c>
      <c r="B55" s="199" t="s">
        <v>552</v>
      </c>
      <c r="C55" s="228"/>
      <c r="D55" s="223"/>
      <c r="E55" s="223"/>
    </row>
    <row r="56" customFormat="false" ht="13.2" hidden="false" customHeight="false" outlineLevel="0" collapsed="false">
      <c r="A56" s="224" t="s">
        <v>544</v>
      </c>
      <c r="B56" s="199" t="s">
        <v>553</v>
      </c>
      <c r="C56" s="228"/>
      <c r="D56" s="223"/>
      <c r="E56" s="223"/>
    </row>
    <row r="57" customFormat="false" ht="15.75" hidden="false" customHeight="true" outlineLevel="0" collapsed="false">
      <c r="A57" s="195" t="s">
        <v>554</v>
      </c>
      <c r="B57" s="177" t="s">
        <v>344</v>
      </c>
      <c r="C57" s="226"/>
      <c r="D57" s="221" t="n">
        <f aca="false">+IF(SUM(D50:D56)+SUM(D42:D48)=0,"",SUM(D50:D56)+SUM(D42:D48))</f>
        <v>-1511127</v>
      </c>
      <c r="E57" s="221" t="n">
        <f aca="false">+IF(SUM(E50:E56)+SUM(E42:E48)=0,"",SUM(E50:E56)+SUM(E42:E48))</f>
        <v>-545034</v>
      </c>
    </row>
    <row r="58" customFormat="false" ht="22.5" hidden="false" customHeight="true" outlineLevel="0" collapsed="false">
      <c r="A58" s="211" t="s">
        <v>555</v>
      </c>
      <c r="B58" s="210" t="s">
        <v>556</v>
      </c>
      <c r="C58" s="226"/>
      <c r="D58" s="227"/>
      <c r="E58" s="227"/>
    </row>
    <row r="59" customFormat="false" ht="13.2" hidden="false" customHeight="false" outlineLevel="0" collapsed="false">
      <c r="A59" s="195" t="s">
        <v>557</v>
      </c>
      <c r="B59" s="177" t="s">
        <v>344</v>
      </c>
      <c r="C59" s="226"/>
      <c r="D59" s="221" t="n">
        <f aca="false">IF(SUM(D60:D64)=0,"",SUM(D60:D64))</f>
        <v>2384080</v>
      </c>
      <c r="E59" s="221" t="n">
        <f aca="false">IF(SUM(E60:E64)=0,"",SUM(E60:E64))</f>
        <v>1417987</v>
      </c>
    </row>
    <row r="60" customFormat="false" ht="13.2" hidden="false" customHeight="false" outlineLevel="0" collapsed="false">
      <c r="A60" s="224" t="s">
        <v>558</v>
      </c>
      <c r="B60" s="199" t="s">
        <v>559</v>
      </c>
      <c r="C60" s="228"/>
      <c r="D60" s="223"/>
      <c r="E60" s="223"/>
    </row>
    <row r="61" customFormat="false" ht="13.5" hidden="false" customHeight="true" outlineLevel="0" collapsed="false">
      <c r="A61" s="224" t="s">
        <v>560</v>
      </c>
      <c r="B61" s="199" t="s">
        <v>561</v>
      </c>
      <c r="C61" s="228"/>
      <c r="D61" s="223"/>
      <c r="E61" s="223"/>
    </row>
    <row r="62" customFormat="false" ht="13.5" hidden="false" customHeight="true" outlineLevel="0" collapsed="false">
      <c r="A62" s="224" t="s">
        <v>562</v>
      </c>
      <c r="B62" s="199" t="s">
        <v>563</v>
      </c>
      <c r="C62" s="228"/>
      <c r="D62" s="223"/>
      <c r="E62" s="223"/>
    </row>
    <row r="63" customFormat="false" ht="13.5" hidden="false" customHeight="true" outlineLevel="0" collapsed="false">
      <c r="A63" s="224" t="s">
        <v>564</v>
      </c>
      <c r="B63" s="199" t="s">
        <v>565</v>
      </c>
      <c r="C63" s="228"/>
      <c r="D63" s="223"/>
      <c r="E63" s="223"/>
    </row>
    <row r="64" customFormat="false" ht="13.5" hidden="false" customHeight="true" outlineLevel="0" collapsed="false">
      <c r="A64" s="224" t="s">
        <v>566</v>
      </c>
      <c r="B64" s="199" t="s">
        <v>567</v>
      </c>
      <c r="C64" s="228"/>
      <c r="D64" s="223" t="n">
        <v>2384080</v>
      </c>
      <c r="E64" s="223" t="n">
        <f aca="false">+'[1]EP2 PRESUPUESTO ADMINIS INGRES'!D56</f>
        <v>1417987</v>
      </c>
    </row>
    <row r="65" customFormat="false" ht="13.2" hidden="false" customHeight="false" outlineLevel="0" collapsed="false">
      <c r="A65" s="195" t="s">
        <v>568</v>
      </c>
      <c r="B65" s="177" t="s">
        <v>344</v>
      </c>
      <c r="C65" s="220"/>
      <c r="D65" s="221" t="n">
        <f aca="false">+IF(SUM(D66:D67)=0,"",SUM(D66:D67))</f>
        <v>-872953</v>
      </c>
      <c r="E65" s="221" t="n">
        <f aca="false">+IF(SUM(E66:E67)=0,"",SUM(E66:E67))</f>
        <v>-872953</v>
      </c>
    </row>
    <row r="66" customFormat="false" ht="13.2" hidden="false" customHeight="false" outlineLevel="0" collapsed="false">
      <c r="A66" s="224" t="s">
        <v>569</v>
      </c>
      <c r="B66" s="199" t="s">
        <v>570</v>
      </c>
      <c r="C66" s="222"/>
      <c r="D66" s="223"/>
      <c r="E66" s="223"/>
    </row>
    <row r="67" customFormat="false" ht="13.2" hidden="false" customHeight="false" outlineLevel="0" collapsed="false">
      <c r="A67" s="224" t="s">
        <v>571</v>
      </c>
      <c r="B67" s="199" t="s">
        <v>572</v>
      </c>
      <c r="C67" s="222"/>
      <c r="D67" s="223" t="n">
        <v>-872953</v>
      </c>
      <c r="E67" s="223" t="n">
        <v>-872953</v>
      </c>
    </row>
    <row r="68" customFormat="false" ht="20.4" hidden="false" customHeight="false" outlineLevel="0" collapsed="false">
      <c r="A68" s="195" t="s">
        <v>573</v>
      </c>
      <c r="B68" s="177" t="s">
        <v>344</v>
      </c>
      <c r="C68" s="220"/>
      <c r="D68" s="221" t="str">
        <f aca="false">+IF(SUM(D69:D70)=0,"",SUM(D69:D70))</f>
        <v/>
      </c>
      <c r="E68" s="221" t="str">
        <f aca="false">+IF(SUM(E69:E70)=0,"",SUM(E69:E70))</f>
        <v/>
      </c>
    </row>
    <row r="69" customFormat="false" ht="13.2" hidden="false" customHeight="false" outlineLevel="0" collapsed="false">
      <c r="A69" s="224" t="s">
        <v>574</v>
      </c>
      <c r="B69" s="199" t="s">
        <v>575</v>
      </c>
      <c r="C69" s="222"/>
      <c r="D69" s="223"/>
      <c r="E69" s="223"/>
    </row>
    <row r="70" customFormat="false" ht="13.2" hidden="false" customHeight="false" outlineLevel="0" collapsed="false">
      <c r="A70" s="224" t="s">
        <v>576</v>
      </c>
      <c r="B70" s="199" t="s">
        <v>577</v>
      </c>
      <c r="C70" s="222"/>
      <c r="D70" s="223"/>
      <c r="E70" s="223"/>
    </row>
    <row r="71" customFormat="false" ht="13.2" hidden="false" customHeight="false" outlineLevel="0" collapsed="false">
      <c r="A71" s="195" t="s">
        <v>578</v>
      </c>
      <c r="B71" s="177" t="s">
        <v>344</v>
      </c>
      <c r="C71" s="220"/>
      <c r="D71" s="221" t="n">
        <f aca="false">IF(SUM(D60:D64)-SUM(D66:D67,D69:D70)=0,"",SUM(D60:D64)+SUM(D66:D67,D69:D70))</f>
        <v>1511127</v>
      </c>
      <c r="E71" s="221" t="n">
        <f aca="false">IF(SUM(E60:E64)-SUM(E66:E67,E69:E70)=0,"",SUM(E60:E64)+SUM(E66:E67,E69:E70))</f>
        <v>545034</v>
      </c>
    </row>
    <row r="72" customFormat="false" ht="18" hidden="false" customHeight="true" outlineLevel="0" collapsed="false">
      <c r="A72" s="195" t="s">
        <v>579</v>
      </c>
      <c r="B72" s="202" t="s">
        <v>344</v>
      </c>
      <c r="C72" s="220"/>
      <c r="D72" s="221" t="str">
        <f aca="false">IF(D73=0,"",D73)</f>
        <v/>
      </c>
      <c r="E72" s="221" t="str">
        <f aca="false">IF(E73=0,"",E73)</f>
        <v/>
      </c>
    </row>
    <row r="73" customFormat="false" ht="13.2" hidden="false" customHeight="false" outlineLevel="0" collapsed="false">
      <c r="A73" s="224" t="s">
        <v>580</v>
      </c>
      <c r="B73" s="199" t="s">
        <v>581</v>
      </c>
      <c r="C73" s="222"/>
      <c r="D73" s="223"/>
      <c r="E73" s="223"/>
    </row>
    <row r="74" customFormat="false" ht="20.4" hidden="false" customHeight="false" outlineLevel="0" collapsed="false">
      <c r="A74" s="195" t="s">
        <v>582</v>
      </c>
      <c r="B74" s="177" t="s">
        <v>344</v>
      </c>
      <c r="C74" s="220"/>
      <c r="D74" s="221" t="n">
        <f aca="false">IF(SUM(D13:D13,D15:D25,D27:D32,D34:D38,D42:D48,D50:D56,D60:D64,D66:D67,D69:D70,D73:D73)=0,"",SUM(D13:D13,D15:D25,D27:D32,D34:D38,D42:D48,D50:D56,D60:D64,D66:D67,D69:D70,D73:D73))</f>
        <v>-82232</v>
      </c>
      <c r="E74" s="221" t="n">
        <f aca="false">IF(SUM(E13:E13,E15:E25,E27:E32,E34:E38,E42:E48,E50:E56,E60:E64,E66:E67,E69:E70,E73:E73)=0,"",SUM(E13:E13,E15:E25,E27:E32,E34:E38,E42:E48,E50:E56,E60:E64,E66:E67,E69:E70,E73:E73))</f>
        <v>-84374</v>
      </c>
    </row>
    <row r="75" customFormat="false" ht="13.2" hidden="false" customHeight="false" outlineLevel="0" collapsed="false">
      <c r="A75" s="195" t="s">
        <v>583</v>
      </c>
      <c r="B75" s="206" t="s">
        <v>344</v>
      </c>
      <c r="C75" s="220"/>
      <c r="D75" s="221" t="n">
        <f aca="false">IF(D76=0,"",D76)</f>
        <v>386208</v>
      </c>
      <c r="E75" s="221" t="n">
        <f aca="false">IF(E76=0,"",E76)</f>
        <v>303976</v>
      </c>
    </row>
    <row r="76" customFormat="false" ht="13.2" hidden="false" customHeight="false" outlineLevel="0" collapsed="false">
      <c r="A76" s="198" t="s">
        <v>584</v>
      </c>
      <c r="B76" s="229" t="s">
        <v>585</v>
      </c>
      <c r="C76" s="222"/>
      <c r="D76" s="223" t="n">
        <v>386208</v>
      </c>
      <c r="E76" s="223" t="n">
        <v>303976</v>
      </c>
    </row>
    <row r="77" customFormat="false" ht="13.2" hidden="false" customHeight="false" outlineLevel="0" collapsed="false">
      <c r="A77" s="195" t="s">
        <v>586</v>
      </c>
      <c r="B77" s="230" t="s">
        <v>344</v>
      </c>
      <c r="C77" s="220"/>
      <c r="D77" s="221" t="n">
        <f aca="false">IF(D78=0,"",D78)</f>
        <v>303976</v>
      </c>
      <c r="E77" s="221" t="n">
        <f aca="false">IF(E78=0,"",E78)</f>
        <v>219602</v>
      </c>
    </row>
    <row r="78" customFormat="false" ht="13.2" hidden="false" customHeight="false" outlineLevel="0" collapsed="false">
      <c r="A78" s="198" t="s">
        <v>587</v>
      </c>
      <c r="B78" s="199" t="s">
        <v>588</v>
      </c>
      <c r="C78" s="231"/>
      <c r="D78" s="232" t="n">
        <v>303976</v>
      </c>
      <c r="E78" s="232" t="n">
        <v>219602</v>
      </c>
    </row>
    <row r="80" customFormat="false" ht="39" hidden="false" customHeight="true" outlineLevel="0" collapsed="false">
      <c r="A80" s="233" t="str">
        <f aca="false">IF(D74="","",IF(D74+SUM(D76:D76)&lt;&gt;SUM(D78:D78),"REVISA LOS DATOS. EL EFECTIVO AL COMIENZO DEL EJERCICIO INICIAL MAS LA VARIACIÓN A LO LARGO DEL  MISMO TIENE QUE SER IGUAL AL EFECTIVO AL FINAL DE DICHO EJERCICIO",""))</f>
        <v/>
      </c>
      <c r="B80" s="233"/>
      <c r="C80" s="233"/>
      <c r="D80" s="233"/>
      <c r="E80" s="233"/>
    </row>
    <row r="82" customFormat="false" ht="38.25" hidden="false" customHeight="true" outlineLevel="0" collapsed="false">
      <c r="A82" s="233" t="str">
        <f aca="false">IF(E74="","",IF(E74+SUM(E76:E76)&lt;&gt;SUM(E78:E78),"REVISA LOS DATOS. EL EFECTIVO AL COMIENZO DEL EJERCICIO PREVISTO MAS LA VARIACIÓN A LO LARGO DEL  MISMO TIENE QUE SER IGUAL AL EFECTIVO AL FINAL DE DICHO EJERCICIO",""))</f>
        <v/>
      </c>
      <c r="B82" s="233"/>
      <c r="C82" s="233"/>
      <c r="D82" s="233"/>
      <c r="E82" s="233"/>
    </row>
  </sheetData>
  <sheetProtection algorithmName="SHA-512" hashValue="vXeSZShPM+YrHyTbCOtFwskUuSi5q3Z8toBcTeD+5GJ8LHyaoYrQ4U6D6HADBfzE9IvNu1QBtWHJwBjo52GOLQ==" saltValue="eWAssQMXB1GgTtFpA7sCDA==" spinCount="100000" sheet="true" objects="true" scenarios="true"/>
  <mergeCells count="12">
    <mergeCell ref="A1:E1"/>
    <mergeCell ref="A2:B2"/>
    <mergeCell ref="D2:E2"/>
    <mergeCell ref="A4:E4"/>
    <mergeCell ref="A6:E6"/>
    <mergeCell ref="A8:A10"/>
    <mergeCell ref="B8:B10"/>
    <mergeCell ref="D8:D10"/>
    <mergeCell ref="E8:E10"/>
    <mergeCell ref="C9:C10"/>
    <mergeCell ref="A80:E80"/>
    <mergeCell ref="A82:E82"/>
  </mergeCells>
  <dataValidations count="3">
    <dataValidation allowBlank="true" error="La presupuestación no admite decimales" errorTitle="Números decimales no permitidos" operator="between" showDropDown="false" showErrorMessage="true" showInputMessage="true" sqref="A1:IV1 A2:C2 F2:IV2 A3:IV6 A7:D8 F7:IV78 E8 A9:E78 A79:IV1082" type="whole">
      <formula1>-1E+024</formula1>
      <formula2>1E+024</formula2>
    </dataValidation>
    <dataValidation allowBlank="true" error="La presupuestación no admite decimales" errorTitle="Números decimales no permitidos" operator="between" showDropDown="false" showErrorMessage="true" showInputMessage="true" sqref="D2:E2" type="none">
      <formula1>0</formula1>
      <formula2>0</formula2>
    </dataValidation>
    <dataValidation allowBlank="true" error="La presupuestación no admite decimales" errorTitle="Numeros decimales no permitidos" operator="between" showDropDown="false" showErrorMessage="true" showInputMessage="true" sqref="E7" type="whole">
      <formula1>-1E+020</formula1>
      <formula2>1E+021</formula2>
    </dataValidation>
  </dataValidations>
  <printOptions headings="false" gridLines="false" gridLinesSet="true" horizontalCentered="true" verticalCentered="false"/>
  <pageMargins left="0.240277777777778" right="0.354166666666667" top="0.429861111111111" bottom="0.320138888888889" header="0.511805555555555" footer="0.511805555555555"/>
  <pageSetup paperSize="9" scale="95" firstPageNumber="0" fitToWidth="1" fitToHeight="1" pageOrder="overThenDown" orientation="portrait" blackAndWhite="false" draft="false" cellComments="none" useFirstPageNumber="false" horizontalDpi="300" verticalDpi="300" copies="1"/>
  <headerFooter differentFirst="false" differentOddEven="false">
    <oddHeader/>
    <oddFooter/>
  </headerFooter>
  <rowBreaks count="2" manualBreakCount="2">
    <brk id="48" man="true" max="16383" min="0"/>
    <brk id="79" man="true" max="16383" min="0"/>
  </rowBreaks>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53"/>
  <sheetViews>
    <sheetView showFormulas="false" showGridLines="true" showRowColHeaders="true" showZeros="true" rightToLeft="false" tabSelected="false" showOutlineSymbols="true" defaultGridColor="true" view="normal" topLeftCell="A25" colorId="64" zoomScale="100" zoomScaleNormal="100" zoomScalePageLayoutView="100" workbookViewId="0">
      <selection pane="topLeft" activeCell="A13" activeCellId="0" sqref="A13"/>
    </sheetView>
  </sheetViews>
  <sheetFormatPr defaultColWidth="11.4609375" defaultRowHeight="13.2" zeroHeight="false" outlineLevelRow="0" outlineLevelCol="0"/>
  <cols>
    <col collapsed="false" customWidth="true" hidden="false" outlineLevel="0" max="1" min="1" style="213" width="11.33"/>
    <col collapsed="false" customWidth="true" hidden="false" outlineLevel="0" max="2" min="2" style="213" width="42"/>
    <col collapsed="false" customWidth="true" hidden="false" outlineLevel="0" max="3" min="3" style="213" width="17"/>
    <col collapsed="false" customWidth="true" hidden="false" outlineLevel="0" max="4" min="4" style="213" width="35.33"/>
    <col collapsed="false" customWidth="false" hidden="false" outlineLevel="0" max="1024" min="5" style="213" width="11.45"/>
  </cols>
  <sheetData>
    <row r="1" s="12" customFormat="true" ht="15" hidden="false" customHeight="true" outlineLevel="0" collapsed="false">
      <c r="A1" s="234" t="s">
        <v>50</v>
      </c>
      <c r="B1" s="234"/>
      <c r="C1" s="234"/>
      <c r="D1" s="234"/>
      <c r="E1" s="235"/>
      <c r="F1" s="235"/>
      <c r="G1" s="235"/>
    </row>
    <row r="2" s="12" customFormat="true" ht="15" hidden="false" customHeight="true" outlineLevel="0" collapsed="false">
      <c r="A2" s="236" t="str">
        <f aca="false">CONCATENATE("PROYECTO PRESUPUESTOS AÑO ",'DATOS IDENTIFICATIVOS'!C9)</f>
        <v>PROYECTO PRESUPUESTOS AÑO 2021</v>
      </c>
      <c r="B2" s="236"/>
      <c r="C2" s="236"/>
      <c r="D2" s="237" t="s">
        <v>589</v>
      </c>
      <c r="E2" s="235"/>
      <c r="F2" s="235"/>
      <c r="G2" s="235"/>
    </row>
    <row r="3" s="12" customFormat="true" ht="15.6" hidden="false" customHeight="false" outlineLevel="0" collapsed="false">
      <c r="B3" s="16"/>
      <c r="C3" s="16"/>
      <c r="D3" s="17"/>
      <c r="E3" s="235"/>
      <c r="F3" s="235"/>
      <c r="G3" s="235"/>
    </row>
    <row r="4" s="12" customFormat="true" ht="13.2" hidden="false" customHeight="false" outlineLevel="0" collapsed="false">
      <c r="B4" s="16"/>
      <c r="C4" s="16"/>
      <c r="D4" s="16"/>
      <c r="E4" s="235"/>
      <c r="F4" s="235"/>
      <c r="G4" s="235"/>
    </row>
    <row r="5" s="12" customFormat="true" ht="13.2" hidden="false" customHeight="false" outlineLevel="0" collapsed="false">
      <c r="B5" s="16"/>
      <c r="C5" s="16"/>
      <c r="D5" s="16"/>
      <c r="E5" s="235"/>
      <c r="F5" s="235"/>
      <c r="G5" s="235"/>
    </row>
    <row r="6" s="12" customFormat="true" ht="15" hidden="false" customHeight="true" outlineLevel="0" collapsed="false">
      <c r="A6" s="18" t="str">
        <f aca="false">+CONCATENATE("ENTIDAD: ",RIGHT('DATOS IDENTIFICATIVOS'!C10,LEN('DATOS IDENTIFICATIVOS'!C10)-3))</f>
        <v>ENTIDAD: FUNDACIÓN FORMACIÓN E  INVEST. SANITARIA</v>
      </c>
      <c r="B6" s="18"/>
      <c r="C6" s="18"/>
      <c r="D6" s="18"/>
      <c r="E6" s="235"/>
      <c r="F6" s="235"/>
      <c r="G6" s="235"/>
    </row>
    <row r="7" s="12" customFormat="true" ht="17.4" hidden="false" customHeight="false" outlineLevel="0" collapsed="false">
      <c r="A7" s="238"/>
      <c r="B7" s="238"/>
      <c r="C7" s="238"/>
      <c r="D7" s="238"/>
      <c r="E7" s="235"/>
      <c r="F7" s="235"/>
      <c r="G7" s="235"/>
    </row>
    <row r="8" s="21" customFormat="true" ht="13.2" hidden="false" customHeight="false" outlineLevel="0" collapsed="false">
      <c r="B8" s="22"/>
      <c r="C8" s="22"/>
      <c r="D8" s="23"/>
      <c r="E8" s="235"/>
      <c r="F8" s="235"/>
      <c r="G8" s="235"/>
    </row>
    <row r="9" s="25" customFormat="true" ht="30.75" hidden="false" customHeight="true" outlineLevel="0" collapsed="false">
      <c r="A9" s="239" t="s">
        <v>590</v>
      </c>
      <c r="B9" s="239"/>
      <c r="C9" s="239"/>
      <c r="D9" s="239"/>
    </row>
    <row r="10" s="21" customFormat="true" ht="13.2" hidden="false" customHeight="false" outlineLevel="0" collapsed="false">
      <c r="B10" s="22"/>
      <c r="C10" s="22"/>
      <c r="D10" s="23"/>
      <c r="E10" s="235"/>
      <c r="F10" s="235"/>
      <c r="G10" s="235"/>
    </row>
    <row r="11" customFormat="false" ht="15.75" hidden="false" customHeight="true" outlineLevel="0" collapsed="false">
      <c r="A11" s="240" t="s">
        <v>591</v>
      </c>
      <c r="B11" s="240"/>
      <c r="C11" s="240"/>
      <c r="D11" s="240"/>
    </row>
    <row r="12" s="9" customFormat="true" ht="16.5" hidden="false" customHeight="true" outlineLevel="0" collapsed="false">
      <c r="A12" s="240" t="s">
        <v>592</v>
      </c>
      <c r="B12" s="240" t="s">
        <v>593</v>
      </c>
      <c r="C12" s="240" t="s">
        <v>594</v>
      </c>
      <c r="D12" s="241" t="s">
        <v>595</v>
      </c>
      <c r="E12" s="161"/>
    </row>
    <row r="13" s="117" customFormat="true" ht="40.2" hidden="false" customHeight="true" outlineLevel="0" collapsed="false">
      <c r="A13" s="242" t="n">
        <v>1</v>
      </c>
      <c r="B13" s="243" t="s">
        <v>596</v>
      </c>
      <c r="C13" s="243" t="s">
        <v>597</v>
      </c>
      <c r="D13" s="242" t="s">
        <v>598</v>
      </c>
    </row>
    <row r="14" s="9" customFormat="true" ht="40.2" hidden="false" customHeight="true" outlineLevel="0" collapsed="false">
      <c r="A14" s="244" t="n">
        <v>1</v>
      </c>
      <c r="B14" s="242" t="s">
        <v>599</v>
      </c>
      <c r="C14" s="242" t="s">
        <v>600</v>
      </c>
      <c r="D14" s="242" t="s">
        <v>601</v>
      </c>
      <c r="E14" s="161"/>
    </row>
    <row r="15" s="245" customFormat="true" ht="40.2" hidden="false" customHeight="true" outlineLevel="0" collapsed="false">
      <c r="A15" s="244" t="n">
        <v>1</v>
      </c>
      <c r="B15" s="242" t="s">
        <v>599</v>
      </c>
      <c r="C15" s="242" t="s">
        <v>602</v>
      </c>
      <c r="D15" s="242" t="s">
        <v>603</v>
      </c>
    </row>
    <row r="16" s="9" customFormat="true" ht="40.2" hidden="false" customHeight="true" outlineLevel="0" collapsed="false">
      <c r="A16" s="244" t="n">
        <v>1</v>
      </c>
      <c r="B16" s="242" t="s">
        <v>599</v>
      </c>
      <c r="C16" s="242" t="s">
        <v>604</v>
      </c>
      <c r="D16" s="242" t="s">
        <v>605</v>
      </c>
    </row>
    <row r="17" s="9" customFormat="true" ht="40.2" hidden="false" customHeight="true" outlineLevel="0" collapsed="false">
      <c r="A17" s="244" t="n">
        <v>1</v>
      </c>
      <c r="B17" s="242" t="s">
        <v>599</v>
      </c>
      <c r="C17" s="242" t="s">
        <v>606</v>
      </c>
      <c r="D17" s="242" t="s">
        <v>607</v>
      </c>
      <c r="F17" s="161"/>
      <c r="G17" s="161"/>
    </row>
    <row r="18" s="9" customFormat="true" ht="40.2" hidden="false" customHeight="true" outlineLevel="0" collapsed="false">
      <c r="A18" s="244" t="n">
        <v>2</v>
      </c>
      <c r="B18" s="242" t="s">
        <v>608</v>
      </c>
      <c r="C18" s="242" t="s">
        <v>597</v>
      </c>
      <c r="D18" s="242" t="s">
        <v>609</v>
      </c>
    </row>
    <row r="19" s="15" customFormat="true" ht="40.2" hidden="false" customHeight="true" outlineLevel="0" collapsed="false">
      <c r="A19" s="244" t="n">
        <v>2</v>
      </c>
      <c r="B19" s="242" t="s">
        <v>608</v>
      </c>
      <c r="C19" s="242" t="s">
        <v>600</v>
      </c>
      <c r="D19" s="242" t="s">
        <v>610</v>
      </c>
    </row>
    <row r="20" s="9" customFormat="true" ht="40.2" hidden="false" customHeight="true" outlineLevel="0" collapsed="false">
      <c r="A20" s="244" t="n">
        <v>2</v>
      </c>
      <c r="B20" s="242" t="s">
        <v>608</v>
      </c>
      <c r="C20" s="242" t="s">
        <v>602</v>
      </c>
      <c r="D20" s="242" t="s">
        <v>611</v>
      </c>
    </row>
    <row r="21" s="9" customFormat="true" ht="40.2" hidden="false" customHeight="true" outlineLevel="0" collapsed="false">
      <c r="A21" s="244" t="n">
        <v>2</v>
      </c>
      <c r="B21" s="242" t="s">
        <v>608</v>
      </c>
      <c r="C21" s="242" t="s">
        <v>604</v>
      </c>
      <c r="D21" s="242" t="s">
        <v>612</v>
      </c>
    </row>
    <row r="22" s="9" customFormat="true" ht="40.2" hidden="false" customHeight="true" outlineLevel="0" collapsed="false">
      <c r="A22" s="244" t="n">
        <v>3</v>
      </c>
      <c r="B22" s="242" t="s">
        <v>613</v>
      </c>
      <c r="C22" s="242" t="s">
        <v>597</v>
      </c>
      <c r="D22" s="242" t="s">
        <v>614</v>
      </c>
    </row>
    <row r="23" s="9" customFormat="true" ht="40.2" hidden="false" customHeight="true" outlineLevel="0" collapsed="false">
      <c r="A23" s="244" t="n">
        <v>3</v>
      </c>
      <c r="B23" s="242" t="s">
        <v>613</v>
      </c>
      <c r="C23" s="242" t="s">
        <v>600</v>
      </c>
      <c r="D23" s="242" t="s">
        <v>615</v>
      </c>
    </row>
    <row r="24" s="9" customFormat="true" ht="40.2" hidden="false" customHeight="true" outlineLevel="0" collapsed="false">
      <c r="A24" s="244" t="n">
        <v>3</v>
      </c>
      <c r="B24" s="242" t="s">
        <v>613</v>
      </c>
      <c r="C24" s="242" t="s">
        <v>602</v>
      </c>
      <c r="D24" s="242" t="s">
        <v>616</v>
      </c>
    </row>
    <row r="25" s="9" customFormat="true" ht="40.2" hidden="false" customHeight="true" outlineLevel="0" collapsed="false">
      <c r="A25" s="244" t="n">
        <v>4</v>
      </c>
      <c r="B25" s="242" t="s">
        <v>617</v>
      </c>
      <c r="C25" s="242" t="s">
        <v>597</v>
      </c>
      <c r="D25" s="242" t="s">
        <v>614</v>
      </c>
    </row>
    <row r="26" s="9" customFormat="true" ht="40.2" hidden="false" customHeight="true" outlineLevel="0" collapsed="false">
      <c r="A26" s="244" t="n">
        <v>4</v>
      </c>
      <c r="B26" s="242" t="s">
        <v>617</v>
      </c>
      <c r="C26" s="242" t="s">
        <v>600</v>
      </c>
      <c r="D26" s="242" t="s">
        <v>618</v>
      </c>
    </row>
    <row r="27" s="9" customFormat="true" ht="40.2" hidden="false" customHeight="true" outlineLevel="0" collapsed="false">
      <c r="A27" s="244" t="n">
        <v>4</v>
      </c>
      <c r="B27" s="242" t="s">
        <v>617</v>
      </c>
      <c r="C27" s="242" t="s">
        <v>602</v>
      </c>
      <c r="D27" s="242" t="s">
        <v>619</v>
      </c>
    </row>
    <row r="28" s="9" customFormat="true" ht="40.2" hidden="false" customHeight="true" outlineLevel="0" collapsed="false">
      <c r="A28" s="244"/>
      <c r="B28" s="242"/>
      <c r="C28" s="242"/>
      <c r="D28" s="242"/>
    </row>
    <row r="29" s="9" customFormat="true" ht="40.2" hidden="false" customHeight="true" outlineLevel="0" collapsed="false">
      <c r="A29" s="244"/>
      <c r="B29" s="242"/>
      <c r="C29" s="242"/>
      <c r="D29" s="242"/>
    </row>
    <row r="30" s="9" customFormat="true" ht="40.2" hidden="false" customHeight="true" outlineLevel="0" collapsed="false">
      <c r="A30" s="244"/>
      <c r="B30" s="242"/>
      <c r="C30" s="242"/>
      <c r="D30" s="242"/>
    </row>
    <row r="31" s="9" customFormat="true" ht="40.2" hidden="false" customHeight="true" outlineLevel="0" collapsed="false">
      <c r="A31" s="244"/>
      <c r="B31" s="242"/>
      <c r="C31" s="242"/>
      <c r="D31" s="242"/>
    </row>
    <row r="32" s="9" customFormat="true" ht="40.2" hidden="false" customHeight="true" outlineLevel="0" collapsed="false">
      <c r="A32" s="244"/>
      <c r="B32" s="242"/>
      <c r="C32" s="242"/>
      <c r="D32" s="242"/>
    </row>
    <row r="33" s="9" customFormat="true" ht="40.2" hidden="false" customHeight="true" outlineLevel="0" collapsed="false">
      <c r="A33" s="244"/>
      <c r="B33" s="242"/>
      <c r="C33" s="242"/>
      <c r="D33" s="242"/>
    </row>
    <row r="34" s="9" customFormat="true" ht="40.2" hidden="false" customHeight="true" outlineLevel="0" collapsed="false">
      <c r="A34" s="244"/>
      <c r="B34" s="242"/>
      <c r="C34" s="242"/>
      <c r="D34" s="242"/>
    </row>
    <row r="35" s="9" customFormat="true" ht="40.2" hidden="false" customHeight="true" outlineLevel="0" collapsed="false">
      <c r="A35" s="244"/>
      <c r="B35" s="242"/>
      <c r="C35" s="242"/>
      <c r="D35" s="242"/>
    </row>
    <row r="36" s="9" customFormat="true" ht="40.2" hidden="false" customHeight="true" outlineLevel="0" collapsed="false">
      <c r="A36" s="244"/>
      <c r="B36" s="242"/>
      <c r="C36" s="242"/>
      <c r="D36" s="242"/>
    </row>
    <row r="37" s="9" customFormat="true" ht="40.2" hidden="false" customHeight="true" outlineLevel="0" collapsed="false">
      <c r="A37" s="244"/>
      <c r="B37" s="242"/>
      <c r="C37" s="242"/>
      <c r="D37" s="242"/>
    </row>
    <row r="38" s="9" customFormat="true" ht="40.2" hidden="false" customHeight="true" outlineLevel="0" collapsed="false">
      <c r="A38" s="244"/>
      <c r="B38" s="242"/>
      <c r="C38" s="242"/>
      <c r="D38" s="242"/>
    </row>
    <row r="39" s="9" customFormat="true" ht="40.2" hidden="false" customHeight="true" outlineLevel="0" collapsed="false">
      <c r="A39" s="244"/>
      <c r="B39" s="242"/>
      <c r="C39" s="242"/>
      <c r="D39" s="242"/>
    </row>
    <row r="40" s="9" customFormat="true" ht="40.2" hidden="false" customHeight="true" outlineLevel="0" collapsed="false">
      <c r="A40" s="244"/>
      <c r="B40" s="242"/>
      <c r="C40" s="242"/>
      <c r="D40" s="242"/>
    </row>
    <row r="41" s="9" customFormat="true" ht="40.2" hidden="false" customHeight="true" outlineLevel="0" collapsed="false">
      <c r="A41" s="244"/>
      <c r="B41" s="242"/>
      <c r="C41" s="242"/>
      <c r="D41" s="242"/>
    </row>
    <row r="42" s="9" customFormat="true" ht="40.2" hidden="false" customHeight="true" outlineLevel="0" collapsed="false">
      <c r="A42" s="244"/>
      <c r="B42" s="242"/>
      <c r="C42" s="242"/>
      <c r="D42" s="242"/>
    </row>
    <row r="43" s="9" customFormat="true" ht="40.2" hidden="false" customHeight="true" outlineLevel="0" collapsed="false">
      <c r="A43" s="244"/>
      <c r="B43" s="242"/>
      <c r="C43" s="242"/>
      <c r="D43" s="242"/>
    </row>
    <row r="44" s="9" customFormat="true" ht="40.2" hidden="false" customHeight="true" outlineLevel="0" collapsed="false">
      <c r="A44" s="244"/>
      <c r="B44" s="242"/>
      <c r="C44" s="242"/>
      <c r="D44" s="242"/>
    </row>
    <row r="45" s="9" customFormat="true" ht="40.2" hidden="false" customHeight="true" outlineLevel="0" collapsed="false">
      <c r="A45" s="244"/>
      <c r="B45" s="242"/>
      <c r="C45" s="242"/>
      <c r="D45" s="242"/>
    </row>
    <row r="46" customFormat="false" ht="40.2" hidden="false" customHeight="true" outlineLevel="0" collapsed="false">
      <c r="A46" s="244"/>
      <c r="B46" s="242"/>
      <c r="C46" s="242"/>
      <c r="D46" s="242"/>
    </row>
    <row r="47" customFormat="false" ht="40.2" hidden="false" customHeight="true" outlineLevel="0" collapsed="false">
      <c r="A47" s="244"/>
      <c r="B47" s="242"/>
      <c r="C47" s="242"/>
      <c r="D47" s="242"/>
    </row>
    <row r="48" customFormat="false" ht="40.2" hidden="false" customHeight="true" outlineLevel="0" collapsed="false">
      <c r="A48" s="244"/>
      <c r="B48" s="242"/>
      <c r="C48" s="242"/>
      <c r="D48" s="242"/>
    </row>
    <row r="49" customFormat="false" ht="40.2" hidden="false" customHeight="true" outlineLevel="0" collapsed="false">
      <c r="A49" s="244"/>
      <c r="B49" s="242"/>
      <c r="C49" s="242"/>
      <c r="D49" s="242"/>
    </row>
    <row r="50" customFormat="false" ht="40.2" hidden="false" customHeight="true" outlineLevel="0" collapsed="false">
      <c r="A50" s="244"/>
      <c r="B50" s="242"/>
      <c r="C50" s="242"/>
      <c r="D50" s="242"/>
    </row>
    <row r="51" customFormat="false" ht="40.2" hidden="false" customHeight="true" outlineLevel="0" collapsed="false">
      <c r="A51" s="244"/>
      <c r="B51" s="242"/>
      <c r="C51" s="242"/>
      <c r="D51" s="242"/>
    </row>
    <row r="52" customFormat="false" ht="40.2" hidden="false" customHeight="true" outlineLevel="0" collapsed="false">
      <c r="A52" s="244"/>
      <c r="B52" s="242"/>
      <c r="C52" s="242"/>
      <c r="D52" s="242"/>
    </row>
    <row r="53" customFormat="false" ht="13.2" hidden="false" customHeight="false" outlineLevel="0" collapsed="false">
      <c r="A53" s="246"/>
      <c r="B53" s="247"/>
      <c r="C53" s="247"/>
      <c r="D53" s="247"/>
    </row>
  </sheetData>
  <sheetProtection algorithmName="SHA-512" hashValue="IuxGpi/TGewHxOsSPPR3flPEyZGGPulYVZlkOSkoQH6qoSo2WbESFGiw1+wsn+PD+0dLb83gIQDOt9r8w+JtpA==" saltValue="NH1qfAyX6Gti9FeV+374KA==" spinCount="100000" sheet="true" objects="true" scenarios="true"/>
  <mergeCells count="6">
    <mergeCell ref="A1:D1"/>
    <mergeCell ref="A2:C2"/>
    <mergeCell ref="A6:D6"/>
    <mergeCell ref="A7:D7"/>
    <mergeCell ref="A9:D9"/>
    <mergeCell ref="A11:D11"/>
  </mergeCells>
  <dataValidations count="7">
    <dataValidation allowBlank="false" error="Asegurese de que la columna código de Actividad este cumplimentada y de que  la denominación de la actividad tenga un máximo de 200 caracteres" errorTitle="Se ha producido un error" operator="between" prompt="Introduzca la denominación de la actividad con un máximo de 200 caracteres" promptTitle="Descripción de la Actividad" showDropDown="false" showErrorMessage="true" showInputMessage="true" sqref="D53" type="custom">
      <formula1>IF(AND(LEN(D53)&lt;200,C53&lt;&gt;0),1,0)</formula1>
      <formula2>0</formula2>
    </dataValidation>
    <dataValidation allowBlank="true" error="La presupuestación no admite decimales" errorTitle="Numeros decimales no permitidos" operator="between" showDropDown="false" showErrorMessage="true" showInputMessage="true" sqref="D3:D10" type="whole">
      <formula1>-1E+025</formula1>
      <formula2>1E+026</formula2>
    </dataValidation>
    <dataValidation allowBlank="false" error="Debe introducir un número entero" errorTitle="Debe introducir un número entero" operator="between" prompt="Debe introducir un número entero" promptTitle="Introduzca el número de Objetivo" showDropDown="false" showErrorMessage="true" showInputMessage="true" sqref="A53" type="whole">
      <formula1>1</formula1>
      <formula2>100</formula2>
    </dataValidation>
    <dataValidation allowBlank="false" error="Asegurese de que la columna número de objetivo este cumplimentada y de que  la denominación del Objetivo tenga un máximo de 200 caracteres" errorTitle="Se ha producido un error" operator="between" prompt="Introduzca la denominación del Objetivo con un máximo de 200 caracteres" promptTitle="Descripción del Objetivo" showDropDown="false" showErrorMessage="true" showInputMessage="true" sqref="B13:B53" type="custom">
      <formula1>IF(AND(LEN(B13)&lt;200,A13&lt;&gt;0),1,0)</formula1>
      <formula2>0</formula2>
    </dataValidation>
    <dataValidation allowBlank="false" error="Asegurese de que:&#10;1)Introdujo una sola letra mayuscula&#10;2)La columna de la izquierda &quot;Descripción del objetivo&quot; está correctamente cumplimentada.&#10;&#10;" errorTitle="Error en la introduccion" operator="between" prompt="El código de actividad tiene que ser una letra mayúscula de la A a la Z. Se definirán las actividades que forman parte de cada objetivo con letras ordenadas alfabeticamente, empezando por la A" promptTitle="Introduzca  código de Actividad" showDropDown="false" showErrorMessage="true" showInputMessage="true" sqref="C13:C53" type="custom">
      <formula1>IF(AND(TYPE(C13)=2,LEN(C13)=1,B13&lt;&gt;0),1,0)</formula1>
      <formula2>0</formula2>
    </dataValidation>
    <dataValidation allowBlank="false" error="Asegurese de que:&#10;1) La columna código de Actividad este cumplimentada&#10;2) Que  la denominación de la actividad tenga un máximo de 200 caracteres" errorTitle="Se ha producido un error" operator="between" prompt="Introduzca la denominación de la actividad con un máximo de 200 caracteres" promptTitle="Descripción de la Actividad" showDropDown="false" showErrorMessage="true" showInputMessage="true" sqref="D13:D52" type="custom">
      <formula1>IF(AND(LEN(D13)&lt;200,C13&lt;&gt;0),1,0)</formula1>
      <formula2>0</formula2>
    </dataValidation>
    <dataValidation allowBlank="false" error="Debe introducir un número entero" errorTitle="Debe introducir un número entero" operator="between" prompt="Debe introducir un número entero.En caso de que  un mismo objetivo tenga varias actividades, deberá repetirse el número de objetivo y descripción del mismo en cada fila&#10;&#10;" promptTitle="Introduzca el número de Objetivo" showDropDown="false" showErrorMessage="true" showInputMessage="true" sqref="A13:A52" type="whole">
      <formula1>1</formula1>
      <formula2>100</formula2>
    </dataValidation>
  </dataValidations>
  <printOptions headings="false" gridLines="false" gridLinesSet="true" horizontalCentered="true" verticalCentered="false"/>
  <pageMargins left="0.240277777777778" right="0.354166666666667" top="0.429861111111111" bottom="0.320138888888889" header="0.511805555555555" footer="0.511805555555555"/>
  <pageSetup paperSize="9" scale="94" firstPageNumber="0" fitToWidth="1" fitToHeight="1" pageOrder="overThenDown"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117"/>
  <sheetViews>
    <sheetView showFormulas="false" showGridLines="true" showRowColHeaders="true" showZeros="true" rightToLeft="false" tabSelected="false" showOutlineSymbols="true" defaultGridColor="true" view="normal" topLeftCell="B25" colorId="64" zoomScale="100" zoomScaleNormal="100" zoomScalePageLayoutView="100" workbookViewId="0">
      <selection pane="topLeft" activeCell="D36" activeCellId="0" sqref="D36"/>
    </sheetView>
  </sheetViews>
  <sheetFormatPr defaultColWidth="11.4609375" defaultRowHeight="12.6" zeroHeight="true" outlineLevelRow="0" outlineLevelCol="0"/>
  <cols>
    <col collapsed="false" customWidth="true" hidden="true" outlineLevel="0" max="1" min="1" style="9" width="11.66"/>
    <col collapsed="false" customWidth="true" hidden="false" outlineLevel="0" max="2" min="2" style="9" width="28.33"/>
    <col collapsed="false" customWidth="true" hidden="false" outlineLevel="0" max="3" min="3" style="9" width="15.44"/>
    <col collapsed="false" customWidth="true" hidden="false" outlineLevel="0" max="4" min="4" style="9" width="15.56"/>
    <col collapsed="false" customWidth="true" hidden="false" outlineLevel="0" max="5" min="5" style="9" width="27.45"/>
    <col collapsed="false" customWidth="true" hidden="true" outlineLevel="0" max="6" min="6" style="9" width="12.33"/>
    <col collapsed="false" customWidth="true" hidden="false" outlineLevel="0" max="7" min="7" style="9" width="12.33"/>
    <col collapsed="false" customWidth="false" hidden="false" outlineLevel="0" max="1024" min="8" style="9" width="11.45"/>
  </cols>
  <sheetData>
    <row r="1" s="12" customFormat="true" ht="15" hidden="false" customHeight="true" outlineLevel="0" collapsed="false">
      <c r="A1" s="234"/>
      <c r="B1" s="10" t="s">
        <v>50</v>
      </c>
      <c r="C1" s="10"/>
      <c r="D1" s="10"/>
      <c r="E1" s="10"/>
      <c r="F1" s="235"/>
      <c r="G1" s="235"/>
      <c r="H1" s="235"/>
    </row>
    <row r="2" s="12" customFormat="true" ht="15" hidden="false" customHeight="true" outlineLevel="0" collapsed="false">
      <c r="A2" s="248"/>
      <c r="B2" s="249" t="str">
        <f aca="false">CONCATENATE("PROYECTO PRESUPUESTOS AÑO ",'DATOS IDENTIFICATIVOS'!C9)</f>
        <v>PROYECTO PRESUPUESTOS AÑO 2021</v>
      </c>
      <c r="C2" s="249"/>
      <c r="D2" s="249"/>
      <c r="E2" s="250" t="s">
        <v>620</v>
      </c>
      <c r="F2" s="235"/>
      <c r="G2" s="235"/>
      <c r="H2" s="235"/>
    </row>
    <row r="3" s="12" customFormat="true" ht="15.6" hidden="false" customHeight="false" outlineLevel="0" collapsed="false">
      <c r="B3" s="16"/>
      <c r="C3" s="16"/>
      <c r="D3" s="17"/>
      <c r="F3" s="235"/>
      <c r="G3" s="235"/>
      <c r="H3" s="235"/>
    </row>
    <row r="4" s="12" customFormat="true" ht="13.2" hidden="false" customHeight="false" outlineLevel="0" collapsed="false">
      <c r="B4" s="16"/>
      <c r="C4" s="16"/>
      <c r="D4" s="16"/>
      <c r="F4" s="235"/>
      <c r="G4" s="235"/>
      <c r="H4" s="235"/>
    </row>
    <row r="5" s="12" customFormat="true" ht="15" hidden="false" customHeight="true" outlineLevel="0" collapsed="false">
      <c r="A5" s="18" t="str">
        <f aca="false">+CONCATENATE("ENTIDAD: ",RIGHT('DATOS IDENTIFICATIVOS'!C10,LEN('DATOS IDENTIFICATIVOS'!C10)-3))</f>
        <v>ENTIDAD: FUNDACIÓN FORMACIÓN E  INVEST. SANITARIA</v>
      </c>
      <c r="B5" s="18"/>
      <c r="C5" s="18"/>
      <c r="D5" s="18"/>
      <c r="E5" s="18"/>
      <c r="F5" s="235"/>
      <c r="G5" s="235"/>
      <c r="H5" s="235"/>
    </row>
    <row r="6" s="12" customFormat="true" ht="17.4" hidden="false" customHeight="false" outlineLevel="0" collapsed="false">
      <c r="A6" s="238"/>
      <c r="B6" s="238"/>
      <c r="C6" s="238"/>
      <c r="D6" s="238"/>
      <c r="E6" s="238"/>
      <c r="F6" s="235"/>
      <c r="G6" s="235"/>
      <c r="H6" s="235"/>
    </row>
    <row r="7" s="21" customFormat="true" ht="13.2" hidden="false" customHeight="false" outlineLevel="0" collapsed="false">
      <c r="A7" s="22"/>
      <c r="B7" s="22"/>
      <c r="C7" s="22"/>
      <c r="D7" s="23"/>
    </row>
    <row r="8" customFormat="false" ht="36.75" hidden="false" customHeight="true" outlineLevel="0" collapsed="false">
      <c r="B8" s="251" t="s">
        <v>621</v>
      </c>
      <c r="C8" s="251"/>
      <c r="D8" s="251"/>
      <c r="E8" s="251"/>
    </row>
    <row r="9" customFormat="false" ht="13.2" hidden="false" customHeight="false" outlineLevel="0" collapsed="false">
      <c r="B9" s="213"/>
      <c r="C9" s="213"/>
      <c r="D9" s="213"/>
      <c r="E9" s="213"/>
    </row>
    <row r="10" customFormat="false" ht="13.2" hidden="false" customHeight="false" outlineLevel="0" collapsed="false">
      <c r="B10" s="213"/>
      <c r="C10" s="213"/>
      <c r="D10" s="213"/>
      <c r="E10" s="252"/>
    </row>
    <row r="11" customFormat="false" ht="12.75" hidden="true" customHeight="true" outlineLevel="0" collapsed="false">
      <c r="B11" s="213"/>
      <c r="C11" s="213"/>
      <c r="D11" s="213"/>
      <c r="E11" s="213"/>
    </row>
    <row r="12" customFormat="false" ht="18" hidden="false" customHeight="true" outlineLevel="0" collapsed="false">
      <c r="B12" s="241" t="s">
        <v>622</v>
      </c>
      <c r="C12" s="241"/>
      <c r="D12" s="241"/>
      <c r="E12" s="241"/>
    </row>
    <row r="13" customFormat="false" ht="18" hidden="false" customHeight="true" outlineLevel="0" collapsed="false">
      <c r="B13" s="253"/>
      <c r="C13" s="253"/>
      <c r="D13" s="253"/>
      <c r="E13" s="252" t="s">
        <v>623</v>
      </c>
    </row>
    <row r="14" customFormat="false" ht="18" hidden="false" customHeight="true" outlineLevel="0" collapsed="false">
      <c r="B14" s="254" t="s">
        <v>624</v>
      </c>
      <c r="C14" s="254" t="str">
        <f aca="false">+CONCATENATE("INICIAL ",'DATOS IDENTIFICATIVOS'!$C$9-1)</f>
        <v>INICIAL 2020</v>
      </c>
      <c r="D14" s="254" t="str">
        <f aca="false">+CONCATENATE("PREVISION ",'DATOS IDENTIFICATIVOS'!$C$9)</f>
        <v>PREVISION 2021</v>
      </c>
      <c r="E14" s="32" t="s">
        <v>56</v>
      </c>
    </row>
    <row r="15" customFormat="false" ht="18" hidden="false" customHeight="true" outlineLevel="0" collapsed="false">
      <c r="B15" s="255" t="s">
        <v>625</v>
      </c>
      <c r="C15" s="256" t="n">
        <v>1</v>
      </c>
      <c r="D15" s="256" t="n">
        <v>1</v>
      </c>
      <c r="E15" s="257" t="n">
        <f aca="false">+D15-C15</f>
        <v>0</v>
      </c>
      <c r="F15" s="258" t="s">
        <v>626</v>
      </c>
    </row>
    <row r="16" customFormat="false" ht="18" hidden="false" customHeight="true" outlineLevel="0" collapsed="false">
      <c r="B16" s="259" t="s">
        <v>627</v>
      </c>
      <c r="C16" s="260" t="n">
        <v>41</v>
      </c>
      <c r="D16" s="260" t="n">
        <v>40</v>
      </c>
      <c r="E16" s="261" t="n">
        <f aca="false">+D16-C16</f>
        <v>-1</v>
      </c>
      <c r="F16" s="258" t="s">
        <v>628</v>
      </c>
    </row>
    <row r="17" customFormat="false" ht="18" hidden="false" customHeight="true" outlineLevel="0" collapsed="false">
      <c r="B17" s="259" t="s">
        <v>629</v>
      </c>
      <c r="C17" s="260" t="n">
        <v>5</v>
      </c>
      <c r="D17" s="260" t="n">
        <v>6</v>
      </c>
      <c r="E17" s="261" t="n">
        <f aca="false">+D17-C17</f>
        <v>1</v>
      </c>
      <c r="F17" s="258" t="s">
        <v>630</v>
      </c>
    </row>
    <row r="18" customFormat="false" ht="18" hidden="false" customHeight="true" outlineLevel="0" collapsed="false">
      <c r="B18" s="259" t="s">
        <v>631</v>
      </c>
      <c r="C18" s="260" t="n">
        <v>9</v>
      </c>
      <c r="D18" s="260" t="n">
        <v>9</v>
      </c>
      <c r="E18" s="261" t="n">
        <f aca="false">+D18-C18</f>
        <v>0</v>
      </c>
      <c r="F18" s="258" t="s">
        <v>632</v>
      </c>
    </row>
    <row r="19" customFormat="false" ht="18" hidden="false" customHeight="true" outlineLevel="0" collapsed="false">
      <c r="B19" s="259" t="s">
        <v>633</v>
      </c>
      <c r="C19" s="260" t="n">
        <v>7</v>
      </c>
      <c r="D19" s="260" t="n">
        <v>7</v>
      </c>
      <c r="E19" s="261" t="n">
        <f aca="false">+D19-C19</f>
        <v>0</v>
      </c>
      <c r="F19" s="258" t="s">
        <v>634</v>
      </c>
    </row>
    <row r="20" customFormat="false" ht="18" hidden="false" customHeight="true" outlineLevel="0" collapsed="false">
      <c r="B20" s="259" t="s">
        <v>635</v>
      </c>
      <c r="C20" s="260"/>
      <c r="D20" s="260"/>
      <c r="E20" s="261" t="n">
        <f aca="false">+D20-C20</f>
        <v>0</v>
      </c>
      <c r="F20" s="258" t="s">
        <v>636</v>
      </c>
    </row>
    <row r="21" customFormat="false" ht="18" hidden="false" customHeight="true" outlineLevel="0" collapsed="false">
      <c r="B21" s="259" t="s">
        <v>637</v>
      </c>
      <c r="C21" s="262" t="n">
        <f aca="false">197-SUM(C15:C20)</f>
        <v>134</v>
      </c>
      <c r="D21" s="262" t="n">
        <f aca="false">197-SUM(D15:D20)</f>
        <v>134</v>
      </c>
      <c r="E21" s="263" t="n">
        <f aca="false">+D21-C21</f>
        <v>0</v>
      </c>
      <c r="F21" s="258" t="s">
        <v>638</v>
      </c>
    </row>
    <row r="22" customFormat="false" ht="18" hidden="false" customHeight="true" outlineLevel="0" collapsed="false">
      <c r="B22" s="264" t="s">
        <v>639</v>
      </c>
      <c r="C22" s="265" t="n">
        <f aca="false">SUM(C15:C21)</f>
        <v>197</v>
      </c>
      <c r="D22" s="265" t="n">
        <f aca="false">SUM(D15:D21)</f>
        <v>197</v>
      </c>
      <c r="E22" s="265" t="n">
        <f aca="false">SUM(E15:E21)</f>
        <v>0</v>
      </c>
    </row>
    <row r="23" customFormat="false" ht="18" hidden="false" customHeight="true" outlineLevel="0" collapsed="false">
      <c r="B23" s="266"/>
      <c r="C23" s="267"/>
      <c r="D23" s="267"/>
      <c r="E23" s="267"/>
    </row>
    <row r="24" customFormat="false" ht="18" hidden="false" customHeight="true" outlineLevel="0" collapsed="false">
      <c r="B24" s="253"/>
      <c r="C24" s="253"/>
      <c r="D24" s="253"/>
      <c r="E24" s="213"/>
    </row>
    <row r="25" customFormat="false" ht="18" hidden="false" customHeight="true" outlineLevel="0" collapsed="false">
      <c r="B25" s="268" t="s">
        <v>640</v>
      </c>
      <c r="C25" s="268"/>
      <c r="D25" s="268"/>
      <c r="E25" s="268"/>
    </row>
    <row r="26" customFormat="false" ht="18" hidden="false" customHeight="true" outlineLevel="0" collapsed="false">
      <c r="B26" s="269"/>
      <c r="C26" s="269"/>
      <c r="D26" s="269"/>
      <c r="E26" s="270" t="s">
        <v>641</v>
      </c>
    </row>
    <row r="27" customFormat="false" ht="18" hidden="false" customHeight="true" outlineLevel="0" collapsed="false">
      <c r="B27" s="254" t="s">
        <v>642</v>
      </c>
      <c r="C27" s="254" t="str">
        <f aca="false">+CONCATENATE("INICIAL ",'DATOS IDENTIFICATIVOS'!$C$9-1)</f>
        <v>INICIAL 2020</v>
      </c>
      <c r="D27" s="254" t="str">
        <f aca="false">+CONCATENATE("PREVISION ",'DATOS IDENTIFICATIVOS'!$C$9)</f>
        <v>PREVISION 2021</v>
      </c>
      <c r="E27" s="32" t="str">
        <f aca="false">+CONCATENATE("CRECIMIENTO ",'DATOS IDENTIFICATIVOS'!C9,"/",'DATOS IDENTIFICATIVOS'!C9-1," (%)")</f>
        <v>CRECIMIENTO 2021/2020 (%)</v>
      </c>
    </row>
    <row r="28" customFormat="false" ht="18" hidden="false" customHeight="true" outlineLevel="0" collapsed="false">
      <c r="B28" s="255" t="s">
        <v>625</v>
      </c>
      <c r="C28" s="256" t="n">
        <v>73614</v>
      </c>
      <c r="D28" s="256" t="n">
        <v>73436</v>
      </c>
      <c r="E28" s="271" t="n">
        <f aca="false">+IF(ISERROR((D28-C28)/C28)=TRUE(),"",(D28-C28)/C28)</f>
        <v>-0.00241801831173418</v>
      </c>
      <c r="F28" s="272" t="s">
        <v>643</v>
      </c>
    </row>
    <row r="29" customFormat="false" ht="18" hidden="false" customHeight="true" outlineLevel="0" collapsed="false">
      <c r="B29" s="259" t="s">
        <v>627</v>
      </c>
      <c r="C29" s="260" t="n">
        <v>1856153</v>
      </c>
      <c r="D29" s="260" t="n">
        <v>1798127</v>
      </c>
      <c r="E29" s="273" t="n">
        <f aca="false">+IF(ISERROR((D29-C29)/C29)=TRUE(),"",(D29-C29)/C29)</f>
        <v>-0.0312614315737981</v>
      </c>
      <c r="F29" s="272" t="s">
        <v>644</v>
      </c>
    </row>
    <row r="30" customFormat="false" ht="18" hidden="false" customHeight="true" outlineLevel="0" collapsed="false">
      <c r="B30" s="259" t="s">
        <v>629</v>
      </c>
      <c r="C30" s="260" t="n">
        <v>184946</v>
      </c>
      <c r="D30" s="260" t="n">
        <v>212131</v>
      </c>
      <c r="E30" s="273" t="n">
        <f aca="false">+IF(ISERROR((D30-C30)/C30)=TRUE(),"",(D30-C30)/C30)</f>
        <v>0.146988850799693</v>
      </c>
      <c r="F30" s="272" t="s">
        <v>645</v>
      </c>
    </row>
    <row r="31" customFormat="false" ht="18" hidden="false" customHeight="true" outlineLevel="0" collapsed="false">
      <c r="B31" s="259" t="s">
        <v>631</v>
      </c>
      <c r="C31" s="260" t="n">
        <v>216395</v>
      </c>
      <c r="D31" s="260" t="n">
        <v>216746</v>
      </c>
      <c r="E31" s="273" t="n">
        <f aca="false">+IF(ISERROR((D31-C31)/C31)=TRUE(),"",(D31-C31)/C31)</f>
        <v>0.00162203378081749</v>
      </c>
      <c r="F31" s="272" t="s">
        <v>646</v>
      </c>
    </row>
    <row r="32" customFormat="false" ht="18" hidden="false" customHeight="true" outlineLevel="0" collapsed="false">
      <c r="B32" s="259" t="s">
        <v>633</v>
      </c>
      <c r="C32" s="260" t="n">
        <v>185660</v>
      </c>
      <c r="D32" s="260" t="n">
        <v>184980</v>
      </c>
      <c r="E32" s="273" t="n">
        <f aca="false">+IF(ISERROR((D32-C32)/C32)=TRUE(),"",(D32-C32)/C32)</f>
        <v>-0.00366260907034364</v>
      </c>
      <c r="F32" s="272" t="s">
        <v>647</v>
      </c>
    </row>
    <row r="33" customFormat="false" ht="18" hidden="false" customHeight="true" outlineLevel="0" collapsed="false">
      <c r="B33" s="259" t="s">
        <v>635</v>
      </c>
      <c r="C33" s="260"/>
      <c r="D33" s="260"/>
      <c r="E33" s="273" t="str">
        <f aca="false">+IF(ISERROR((D33-C33)/C33)=TRUE(),"",(D33-C33)/C33)</f>
        <v/>
      </c>
      <c r="F33" s="272" t="s">
        <v>648</v>
      </c>
    </row>
    <row r="34" customFormat="false" ht="18" hidden="false" customHeight="true" outlineLevel="0" collapsed="false">
      <c r="B34" s="259" t="s">
        <v>637</v>
      </c>
      <c r="C34" s="262" t="n">
        <v>3843275</v>
      </c>
      <c r="D34" s="262" t="n">
        <f aca="false">+'[1]EP1 PRESUPUESTO ADTIVO GASTOS'!D11-SUM('[1]EP6PERSONAL '!D28:D32)-'[1]EP6PERSONAL '!D36</f>
        <v>3860364</v>
      </c>
      <c r="E34" s="274" t="n">
        <f aca="false">+IF(ISERROR((D34-C34)/C34)=TRUE(),"",(D34-C34)/C34)</f>
        <v>0.0044464681814338</v>
      </c>
      <c r="F34" s="272" t="s">
        <v>649</v>
      </c>
    </row>
    <row r="35" customFormat="false" ht="18" hidden="false" customHeight="true" outlineLevel="0" collapsed="false">
      <c r="B35" s="264" t="s">
        <v>650</v>
      </c>
      <c r="C35" s="265" t="n">
        <f aca="false">SUM(C28:C34)</f>
        <v>6360043</v>
      </c>
      <c r="D35" s="265" t="n">
        <f aca="false">SUM(D28:D34)</f>
        <v>6345784</v>
      </c>
      <c r="E35" s="275" t="n">
        <f aca="false">+IF(ISERROR((D35-C35)/C35)=TRUE(),"",(D35-C35)/C35)</f>
        <v>-0.00224196597412942</v>
      </c>
    </row>
    <row r="36" customFormat="false" ht="25.5" hidden="false" customHeight="true" outlineLevel="0" collapsed="false">
      <c r="B36" s="276" t="s">
        <v>651</v>
      </c>
      <c r="C36" s="262" t="n">
        <v>33048</v>
      </c>
      <c r="D36" s="262" t="n">
        <f aca="false">-'EP3PRESUPUESTO EXPLOTACION'!E31</f>
        <v>38245</v>
      </c>
      <c r="E36" s="274" t="n">
        <f aca="false">+IF(ISERROR((D36-C36)/C36)=TRUE(),"",(D36-C36)/C36)</f>
        <v>0.157256112321472</v>
      </c>
      <c r="F36" s="272" t="s">
        <v>652</v>
      </c>
    </row>
    <row r="37" customFormat="false" ht="21" hidden="false" customHeight="true" outlineLevel="0" collapsed="false">
      <c r="B37" s="264" t="s">
        <v>653</v>
      </c>
      <c r="C37" s="265" t="n">
        <f aca="false">+C36+C35</f>
        <v>6393091</v>
      </c>
      <c r="D37" s="265" t="n">
        <f aca="false">+D35+D36</f>
        <v>6384029</v>
      </c>
      <c r="E37" s="275" t="n">
        <f aca="false">+IF(ISERROR((D37-C37)/C37)=TRUE(),"",(D37-C37)/C37)</f>
        <v>-0.00141746770067875</v>
      </c>
    </row>
    <row r="38" customFormat="false" ht="12.6" hidden="false" customHeight="false" outlineLevel="0" collapsed="false"/>
    <row r="39" customFormat="false" ht="12.6" hidden="false" customHeight="false" outlineLevel="0" collapsed="false"/>
    <row r="40" customFormat="false" ht="12.6" hidden="false" customHeight="false" outlineLevel="0" collapsed="false"/>
    <row r="41" customFormat="false" ht="12.6" hidden="false" customHeight="false" outlineLevel="0" collapsed="false"/>
    <row r="42" customFormat="false" ht="12.6" hidden="false" customHeight="false" outlineLevel="0" collapsed="false"/>
    <row r="43" customFormat="false" ht="12.6" hidden="false" customHeight="false" outlineLevel="0" collapsed="false"/>
    <row r="44" customFormat="false" ht="12.6" hidden="false" customHeight="false" outlineLevel="0" collapsed="false"/>
    <row r="45" customFormat="false" ht="12.6" hidden="false" customHeight="false" outlineLevel="0" collapsed="false"/>
    <row r="46" customFormat="false" ht="12.6" hidden="false" customHeight="false" outlineLevel="0" collapsed="false"/>
    <row r="47" customFormat="false" ht="12.6" hidden="false" customHeight="false" outlineLevel="0" collapsed="false"/>
    <row r="48" customFormat="false" ht="12.6" hidden="false" customHeight="false" outlineLevel="0" collapsed="false"/>
    <row r="49" customFormat="false" ht="12.6" hidden="false" customHeight="false" outlineLevel="0" collapsed="false"/>
    <row r="50" customFormat="false" ht="12.6" hidden="false" customHeight="false" outlineLevel="0" collapsed="false"/>
    <row r="51" customFormat="false" ht="12.6" hidden="false" customHeight="false" outlineLevel="0" collapsed="false"/>
    <row r="52" customFormat="false" ht="12.6" hidden="false" customHeight="false" outlineLevel="0" collapsed="false"/>
    <row r="53" customFormat="false" ht="12.6" hidden="false" customHeight="false" outlineLevel="0" collapsed="false"/>
    <row r="54" customFormat="false" ht="12.6" hidden="false" customHeight="false" outlineLevel="0" collapsed="false"/>
    <row r="55" customFormat="false" ht="12.6" hidden="false" customHeight="false" outlineLevel="0" collapsed="false"/>
    <row r="56" customFormat="false" ht="12.6" hidden="false" customHeight="false" outlineLevel="0" collapsed="false"/>
    <row r="57" customFormat="false" ht="12.6" hidden="false" customHeight="false" outlineLevel="0" collapsed="false"/>
    <row r="58" customFormat="false" ht="12.6" hidden="false" customHeight="false" outlineLevel="0" collapsed="false"/>
    <row r="59" customFormat="false" ht="12.6" hidden="false" customHeight="false" outlineLevel="0" collapsed="false"/>
    <row r="60" customFormat="false" ht="12.6" hidden="false" customHeight="false" outlineLevel="0" collapsed="false"/>
    <row r="61" customFormat="false" ht="12.6" hidden="false" customHeight="false" outlineLevel="0" collapsed="false"/>
    <row r="62" customFormat="false" ht="12.6" hidden="false" customHeight="false" outlineLevel="0" collapsed="false"/>
    <row r="63" customFormat="false" ht="12.6" hidden="false" customHeight="false" outlineLevel="0" collapsed="false"/>
    <row r="64" customFormat="false" ht="12.6" hidden="false" customHeight="false" outlineLevel="0" collapsed="false"/>
    <row r="65" customFormat="false" ht="12.6" hidden="false" customHeight="false" outlineLevel="0" collapsed="false"/>
    <row r="66" customFormat="false" ht="12.6" hidden="false" customHeight="false" outlineLevel="0" collapsed="false"/>
    <row r="67" customFormat="false" ht="12.6" hidden="false" customHeight="false" outlineLevel="0" collapsed="false"/>
    <row r="68" customFormat="false" ht="12.6" hidden="false" customHeight="false" outlineLevel="0" collapsed="false"/>
    <row r="69" customFormat="false" ht="12.6" hidden="false" customHeight="false" outlineLevel="0" collapsed="false"/>
    <row r="70" customFormat="false" ht="12.6" hidden="false" customHeight="false" outlineLevel="0" collapsed="false"/>
    <row r="71" customFormat="false" ht="12.6" hidden="false" customHeight="false" outlineLevel="0" collapsed="false"/>
    <row r="72" customFormat="false" ht="12.6" hidden="false" customHeight="false" outlineLevel="0" collapsed="false"/>
    <row r="73" customFormat="false" ht="12.6" hidden="false" customHeight="false" outlineLevel="0" collapsed="false"/>
    <row r="74" customFormat="false" ht="12.6" hidden="false" customHeight="false" outlineLevel="0" collapsed="false"/>
    <row r="75" customFormat="false" ht="12.6" hidden="false" customHeight="false" outlineLevel="0" collapsed="false"/>
    <row r="76" customFormat="false" ht="12.6" hidden="false" customHeight="false" outlineLevel="0" collapsed="false"/>
    <row r="77" customFormat="false" ht="12.6" hidden="false" customHeight="false" outlineLevel="0" collapsed="false"/>
    <row r="78" customFormat="false" ht="12.6" hidden="false" customHeight="false" outlineLevel="0" collapsed="false"/>
    <row r="79" customFormat="false" ht="12.6" hidden="false" customHeight="false" outlineLevel="0" collapsed="false"/>
    <row r="80" customFormat="false" ht="12.6" hidden="false" customHeight="false" outlineLevel="0" collapsed="false"/>
    <row r="81" customFormat="false" ht="12.6" hidden="false" customHeight="false" outlineLevel="0" collapsed="false"/>
    <row r="82" customFormat="false" ht="12.6" hidden="false" customHeight="false" outlineLevel="0" collapsed="false"/>
    <row r="83" customFormat="false" ht="12.6" hidden="false" customHeight="false" outlineLevel="0" collapsed="false"/>
    <row r="84" customFormat="false" ht="12.6" hidden="false" customHeight="false" outlineLevel="0" collapsed="false"/>
    <row r="85" customFormat="false" ht="12.6" hidden="false" customHeight="false" outlineLevel="0" collapsed="false"/>
    <row r="86" customFormat="false" ht="12.6" hidden="false" customHeight="false" outlineLevel="0" collapsed="false"/>
    <row r="87" customFormat="false" ht="12.6" hidden="false" customHeight="false" outlineLevel="0" collapsed="false"/>
    <row r="88" customFormat="false" ht="12.6" hidden="false" customHeight="false" outlineLevel="0" collapsed="false"/>
    <row r="89" customFormat="false" ht="12.6" hidden="false" customHeight="false" outlineLevel="0" collapsed="false"/>
    <row r="90" customFormat="false" ht="12.6" hidden="false" customHeight="false" outlineLevel="0" collapsed="false"/>
    <row r="91" customFormat="false" ht="12.6" hidden="false" customHeight="false" outlineLevel="0" collapsed="false"/>
    <row r="92" customFormat="false" ht="12.6" hidden="false" customHeight="false" outlineLevel="0" collapsed="false"/>
    <row r="93" customFormat="false" ht="12.6" hidden="false" customHeight="false" outlineLevel="0" collapsed="false"/>
    <row r="94" customFormat="false" ht="12.6" hidden="false" customHeight="false" outlineLevel="0" collapsed="false"/>
    <row r="95" customFormat="false" ht="12.6" hidden="false" customHeight="false" outlineLevel="0" collapsed="false"/>
    <row r="96" customFormat="false" ht="12.6" hidden="false" customHeight="false" outlineLevel="0" collapsed="false"/>
    <row r="97" customFormat="false" ht="12.6" hidden="false" customHeight="false" outlineLevel="0" collapsed="false"/>
    <row r="98" customFormat="false" ht="12.6" hidden="false" customHeight="false" outlineLevel="0" collapsed="false"/>
    <row r="99" customFormat="false" ht="12.6" hidden="false" customHeight="false" outlineLevel="0" collapsed="false"/>
    <row r="100" customFormat="false" ht="12.6" hidden="false" customHeight="false" outlineLevel="0" collapsed="false"/>
    <row r="101" customFormat="false" ht="12.6" hidden="false" customHeight="false" outlineLevel="0" collapsed="false"/>
    <row r="102" customFormat="false" ht="12.6" hidden="false" customHeight="false" outlineLevel="0" collapsed="false"/>
    <row r="103" customFormat="false" ht="12.6" hidden="false" customHeight="false" outlineLevel="0" collapsed="false"/>
    <row r="104" customFormat="false" ht="12.6" hidden="false" customHeight="false" outlineLevel="0" collapsed="false"/>
    <row r="105" customFormat="false" ht="12.6" hidden="false" customHeight="false" outlineLevel="0" collapsed="false"/>
    <row r="106" customFormat="false" ht="12.6" hidden="false" customHeight="false" outlineLevel="0" collapsed="false"/>
    <row r="107" customFormat="false" ht="12.6" hidden="false" customHeight="false" outlineLevel="0" collapsed="false"/>
    <row r="108" customFormat="false" ht="12.6" hidden="false" customHeight="false" outlineLevel="0" collapsed="false"/>
    <row r="109" customFormat="false" ht="12.6" hidden="false" customHeight="false" outlineLevel="0" collapsed="false"/>
    <row r="110" customFormat="false" ht="12.6" hidden="false" customHeight="false" outlineLevel="0" collapsed="false"/>
    <row r="111" customFormat="false" ht="12.6" hidden="false" customHeight="false" outlineLevel="0" collapsed="false"/>
    <row r="112" customFormat="false" ht="12.6" hidden="false" customHeight="false" outlineLevel="0" collapsed="false"/>
    <row r="113" customFormat="false" ht="12.6" hidden="false" customHeight="false" outlineLevel="0" collapsed="false"/>
    <row r="114" customFormat="false" ht="12.6" hidden="false" customHeight="false" outlineLevel="0" collapsed="false"/>
    <row r="115" customFormat="false" ht="12.6" hidden="false" customHeight="false" outlineLevel="0" collapsed="false"/>
    <row r="116" customFormat="false" ht="12.6" hidden="false" customHeight="false" outlineLevel="0" collapsed="false"/>
    <row r="117" customFormat="false" ht="12.6" hidden="false" customHeight="false" outlineLevel="0" collapsed="false"/>
  </sheetData>
  <sheetProtection algorithmName="SHA-512" hashValue="N30NXmbG6dMAtn8D7dgeY4qSAu/ebJJXVWhcqyHxqzW5F2C6iIfn4niQynqCCZCNQx71vNiIHny4+rDd/P5LXA==" saltValue="xMPsef7x9iLQNT+qniD8eg==" spinCount="100000" sheet="true" objects="true" scenarios="true"/>
  <mergeCells count="7">
    <mergeCell ref="B1:E1"/>
    <mergeCell ref="B2:D2"/>
    <mergeCell ref="A5:E5"/>
    <mergeCell ref="A6:E6"/>
    <mergeCell ref="B8:E8"/>
    <mergeCell ref="B12:E12"/>
    <mergeCell ref="B25:E25"/>
  </mergeCells>
  <dataValidations count="4">
    <dataValidation allowBlank="true" error="La presupuestación no admite decimales" errorTitle="Numeros decimales no permitidos" operator="between" showDropDown="false" showErrorMessage="true" showInputMessage="true" sqref="E2" type="none">
      <formula1>0</formula1>
      <formula2>0</formula2>
    </dataValidation>
    <dataValidation allowBlank="true" error="La presupuestación no admite decimales" errorTitle="Números decimales no permitidos" operator="between" showDropDown="false" showErrorMessage="true" showInputMessage="true" sqref="E10 E13:E14 B14:D14 C27:E27 E28:E37" type="none">
      <formula1>0</formula1>
      <formula2>0</formula2>
    </dataValidation>
    <dataValidation allowBlank="true" error="La presupuestación no admite decimales" errorTitle="Números decimales no permitidos" operator="between" showDropDown="false" showErrorMessage="true" showInputMessage="true" sqref="C7:E9 C10:D10 C11:E12 C13:D13 C15:E24 C26:D26 C28:D37 C38:E1037" type="whole">
      <formula1>-1E+019</formula1>
      <formula2>1E+019</formula2>
    </dataValidation>
    <dataValidation allowBlank="true" error="La presupuestación no admite decimales" errorTitle="Numeros decimales no permitidos" operator="between" showDropDown="false" showErrorMessage="true" showInputMessage="true" sqref="D3:E6" type="whole">
      <formula1>-1E+025</formula1>
      <formula2>1E+026</formula2>
    </dataValidation>
  </dataValidations>
  <printOptions headings="false" gridLines="false" gridLinesSet="true" horizontalCentered="true" verticalCentered="false"/>
  <pageMargins left="0.240277777777778" right="0.354166666666667" top="0.429861111111111" bottom="0.320138888888889" header="0.511805555555555" footer="0.511805555555555"/>
  <pageSetup paperSize="9" scale="95" firstPageNumber="0" fitToWidth="1" fitToHeight="1" pageOrder="overThenDown"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122"/>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B12" activeCellId="0" sqref="B12"/>
    </sheetView>
  </sheetViews>
  <sheetFormatPr defaultColWidth="11.4609375" defaultRowHeight="12.75" zeroHeight="true" outlineLevelRow="0" outlineLevelCol="0"/>
  <cols>
    <col collapsed="false" customWidth="true" hidden="true" outlineLevel="0" max="1" min="1" style="9" width="5.44"/>
    <col collapsed="false" customWidth="true" hidden="false" outlineLevel="0" max="2" min="2" style="9" width="16"/>
    <col collapsed="false" customWidth="true" hidden="false" outlineLevel="0" max="3" min="3" style="9" width="52"/>
    <col collapsed="false" customWidth="true" hidden="false" outlineLevel="0" max="4" min="4" style="9" width="16.56"/>
    <col collapsed="false" customWidth="true" hidden="false" outlineLevel="0" max="5" min="5" style="9" width="17.33"/>
    <col collapsed="false" customWidth="true" hidden="false" outlineLevel="0" max="6" min="6" style="9" width="12.33"/>
    <col collapsed="false" customWidth="true" hidden="false" outlineLevel="0" max="7" min="7" style="9" width="0.21"/>
    <col collapsed="false" customWidth="true" hidden="false" outlineLevel="0" max="8" min="8" style="9" width="0.33"/>
    <col collapsed="false" customWidth="true" hidden="true" outlineLevel="0" max="9" min="9" style="9" width="8.44"/>
    <col collapsed="false" customWidth="true" hidden="false" outlineLevel="0" max="11" min="10" style="9" width="12.33"/>
    <col collapsed="false" customWidth="false" hidden="false" outlineLevel="0" max="1024" min="12" style="9" width="11.45"/>
  </cols>
  <sheetData>
    <row r="1" s="12" customFormat="true" ht="15" hidden="false" customHeight="true" outlineLevel="0" collapsed="false">
      <c r="A1" s="277"/>
      <c r="B1" s="10" t="s">
        <v>50</v>
      </c>
      <c r="C1" s="10"/>
      <c r="D1" s="10"/>
      <c r="E1" s="10"/>
      <c r="F1" s="10"/>
    </row>
    <row r="2" s="12" customFormat="true" ht="15" hidden="false" customHeight="true" outlineLevel="0" collapsed="false">
      <c r="A2" s="248"/>
      <c r="B2" s="177" t="str">
        <f aca="false">+CONCATENATE("PROYECTO PRESUPUESTOS AÑO ",'DATOS IDENTIFICATIVOS'!C9)</f>
        <v>PROYECTO PRESUPUESTOS AÑO 2021</v>
      </c>
      <c r="C2" s="177"/>
      <c r="D2" s="14" t="s">
        <v>654</v>
      </c>
      <c r="E2" s="14"/>
      <c r="F2" s="14"/>
    </row>
    <row r="3" s="12" customFormat="true" ht="15.6" hidden="false" customHeight="false" outlineLevel="0" collapsed="false">
      <c r="B3" s="16"/>
      <c r="C3" s="16"/>
      <c r="D3" s="16"/>
      <c r="E3" s="17"/>
    </row>
    <row r="4" s="12" customFormat="true" ht="15.75" hidden="false" customHeight="true" outlineLevel="0" collapsed="false">
      <c r="A4" s="18" t="str">
        <f aca="false">+CONCATENATE("ENTIDAD: ",RIGHT('DATOS IDENTIFICATIVOS'!C10,LEN('DATOS IDENTIFICATIVOS'!C10)-3))</f>
        <v>ENTIDAD: FUNDACIÓN FORMACIÓN E  INVEST. SANITARIA</v>
      </c>
      <c r="B4" s="18"/>
      <c r="C4" s="18"/>
      <c r="D4" s="18"/>
      <c r="E4" s="18"/>
    </row>
    <row r="5" s="21" customFormat="true" ht="13.2" hidden="false" customHeight="false" outlineLevel="0" collapsed="false">
      <c r="B5" s="22"/>
      <c r="C5" s="22"/>
      <c r="D5" s="22"/>
      <c r="E5" s="23"/>
    </row>
    <row r="6" s="21" customFormat="true" ht="13.2" hidden="false" customHeight="false" outlineLevel="0" collapsed="false">
      <c r="B6" s="22"/>
      <c r="C6" s="22"/>
      <c r="D6" s="22"/>
      <c r="E6" s="23"/>
    </row>
    <row r="7" s="25" customFormat="true" ht="30.75" hidden="false" customHeight="true" outlineLevel="0" collapsed="false">
      <c r="A7" s="278"/>
      <c r="B7" s="279" t="s">
        <v>655</v>
      </c>
      <c r="C7" s="279"/>
      <c r="D7" s="279"/>
      <c r="E7" s="279"/>
      <c r="F7" s="279"/>
    </row>
    <row r="8" customFormat="false" ht="13.5" hidden="false" customHeight="true" outlineLevel="0" collapsed="false">
      <c r="A8" s="28"/>
      <c r="B8" s="21"/>
      <c r="C8" s="21"/>
      <c r="D8" s="21"/>
      <c r="E8" s="21"/>
    </row>
    <row r="9" s="21" customFormat="true" ht="13.2" hidden="false" customHeight="false" outlineLevel="0" collapsed="false">
      <c r="A9" s="28"/>
      <c r="E9" s="119" t="s">
        <v>656</v>
      </c>
      <c r="L9" s="280"/>
    </row>
    <row r="10" s="21" customFormat="true" ht="18" hidden="false" customHeight="true" outlineLevel="0" collapsed="false">
      <c r="A10" s="281"/>
      <c r="B10" s="241" t="s">
        <v>657</v>
      </c>
      <c r="C10" s="241"/>
      <c r="D10" s="241"/>
      <c r="E10" s="241"/>
      <c r="F10" s="241"/>
    </row>
    <row r="11" s="285" customFormat="true" ht="15.75" hidden="false" customHeight="true" outlineLevel="0" collapsed="false">
      <c r="A11" s="248"/>
      <c r="B11" s="282" t="s">
        <v>658</v>
      </c>
      <c r="C11" s="283" t="s">
        <v>659</v>
      </c>
      <c r="D11" s="284" t="str">
        <f aca="false">+CONCATENATE("INICIAL ",'DATOS IDENTIFICATIVOS'!$C$9-1)</f>
        <v>INICIAL 2020</v>
      </c>
      <c r="E11" s="284" t="str">
        <f aca="false">+CONCATENATE("PREVISION ",'DATOS IDENTIFICATIVOS'!$C$9)</f>
        <v>PREVISION 2021</v>
      </c>
      <c r="F11" s="284" t="s">
        <v>660</v>
      </c>
    </row>
    <row r="12" s="21" customFormat="true" ht="13.2" hidden="false" customHeight="false" outlineLevel="0" collapsed="false">
      <c r="A12" s="286"/>
      <c r="B12" s="287" t="n">
        <v>1</v>
      </c>
      <c r="C12" s="288" t="s">
        <v>661</v>
      </c>
      <c r="D12" s="289" t="n">
        <f aca="false">376316-D13</f>
        <v>76316</v>
      </c>
      <c r="E12" s="289" t="n">
        <v>66558</v>
      </c>
      <c r="F12" s="289" t="s">
        <v>662</v>
      </c>
      <c r="G12" s="235" t="n">
        <f aca="false">+((MID('DATOS IDENTIFICATIVOS'!$C$10,1,2)/5+73)*1000-6500)+H12</f>
        <v>86169</v>
      </c>
      <c r="H12" s="21" t="n">
        <v>69</v>
      </c>
      <c r="I12" s="21" t="str">
        <f aca="false">+"09300"</f>
        <v>09300</v>
      </c>
    </row>
    <row r="13" s="21" customFormat="true" ht="13.2" hidden="false" customHeight="false" outlineLevel="0" collapsed="false">
      <c r="A13" s="286"/>
      <c r="B13" s="287" t="n">
        <v>2</v>
      </c>
      <c r="C13" s="288" t="s">
        <v>663</v>
      </c>
      <c r="D13" s="289" t="n">
        <v>300000</v>
      </c>
      <c r="E13" s="289" t="n">
        <v>350721</v>
      </c>
      <c r="F13" s="289" t="s">
        <v>664</v>
      </c>
      <c r="G13" s="235" t="n">
        <f aca="false">+((MID('DATOS IDENTIFICATIVOS'!$C$10,1,2)/5+73)*1000-6500)+H13</f>
        <v>86170</v>
      </c>
      <c r="H13" s="21" t="n">
        <v>70</v>
      </c>
      <c r="I13" s="21" t="str">
        <f aca="false">+"09300"</f>
        <v>09300</v>
      </c>
      <c r="J13" s="280"/>
    </row>
    <row r="14" s="21" customFormat="true" ht="13.2" hidden="false" customHeight="false" outlineLevel="0" collapsed="false">
      <c r="A14" s="286"/>
      <c r="B14" s="287" t="n">
        <v>3</v>
      </c>
      <c r="C14" s="288" t="s">
        <v>665</v>
      </c>
      <c r="D14" s="289" t="n">
        <f aca="false">440577+118859</f>
        <v>559436</v>
      </c>
      <c r="E14" s="289" t="n">
        <f aca="false">1047706-E13-E12</f>
        <v>630427</v>
      </c>
      <c r="F14" s="289" t="s">
        <v>666</v>
      </c>
      <c r="G14" s="235" t="n">
        <f aca="false">+((MID('DATOS IDENTIFICATIVOS'!$C$10,1,2)/5+73)*1000-6500)+H14</f>
        <v>86171</v>
      </c>
      <c r="H14" s="21" t="n">
        <v>71</v>
      </c>
      <c r="I14" s="21" t="str">
        <f aca="false">+"09300"</f>
        <v>09300</v>
      </c>
    </row>
    <row r="15" s="21" customFormat="true" ht="13.2" hidden="false" customHeight="false" outlineLevel="0" collapsed="false">
      <c r="A15" s="286"/>
      <c r="B15" s="287" t="n">
        <v>4</v>
      </c>
      <c r="C15" s="288" t="s">
        <v>667</v>
      </c>
      <c r="D15" s="289" t="n">
        <v>811181</v>
      </c>
      <c r="E15" s="289" t="n">
        <v>970593</v>
      </c>
      <c r="F15" s="289" t="s">
        <v>668</v>
      </c>
      <c r="G15" s="235" t="n">
        <f aca="false">+((MID('DATOS IDENTIFICATIVOS'!$C$10,1,2)/5+73)*1000-6500)+H15</f>
        <v>86172</v>
      </c>
      <c r="H15" s="21" t="n">
        <v>72</v>
      </c>
      <c r="I15" s="21" t="str">
        <f aca="false">+"09300"</f>
        <v>09300</v>
      </c>
    </row>
    <row r="16" s="21" customFormat="true" ht="13.2" hidden="false" customHeight="false" outlineLevel="0" collapsed="false">
      <c r="A16" s="286"/>
      <c r="B16" s="287" t="n">
        <v>5</v>
      </c>
      <c r="C16" s="288" t="s">
        <v>669</v>
      </c>
      <c r="D16" s="289"/>
      <c r="E16" s="289"/>
      <c r="F16" s="289" t="s">
        <v>670</v>
      </c>
      <c r="G16" s="235" t="n">
        <f aca="false">+((MID('DATOS IDENTIFICATIVOS'!$C$10,1,2)/5+73)*1000-6500)+H16</f>
        <v>86173</v>
      </c>
      <c r="H16" s="21" t="n">
        <v>73</v>
      </c>
      <c r="I16" s="21" t="str">
        <f aca="false">+"09300"</f>
        <v>09300</v>
      </c>
    </row>
    <row r="17" s="21" customFormat="true" ht="13.2" hidden="false" customHeight="false" outlineLevel="0" collapsed="false">
      <c r="A17" s="286"/>
      <c r="B17" s="287" t="n">
        <v>6</v>
      </c>
      <c r="C17" s="288" t="s">
        <v>671</v>
      </c>
      <c r="D17" s="289" t="n">
        <v>27838</v>
      </c>
      <c r="E17" s="289" t="n">
        <v>54540</v>
      </c>
      <c r="F17" s="289" t="s">
        <v>672</v>
      </c>
      <c r="G17" s="235" t="n">
        <f aca="false">+((MID('DATOS IDENTIFICATIVOS'!$C$10,1,2)/5+73)*1000-6500)+H17</f>
        <v>86174</v>
      </c>
      <c r="H17" s="21" t="n">
        <v>74</v>
      </c>
      <c r="I17" s="21" t="str">
        <f aca="false">+"09300"</f>
        <v>09300</v>
      </c>
    </row>
    <row r="18" s="21" customFormat="true" ht="13.2" hidden="false" customHeight="false" outlineLevel="0" collapsed="false">
      <c r="A18" s="286"/>
      <c r="B18" s="287" t="n">
        <v>7</v>
      </c>
      <c r="C18" s="288" t="s">
        <v>673</v>
      </c>
      <c r="D18" s="289" t="n">
        <v>221584</v>
      </c>
      <c r="E18" s="289" t="n">
        <v>238435</v>
      </c>
      <c r="F18" s="289" t="s">
        <v>674</v>
      </c>
      <c r="G18" s="235" t="n">
        <f aca="false">+((MID('DATOS IDENTIFICATIVOS'!$C$10,1,2)/5+73)*1000-6500)+H18</f>
        <v>86175</v>
      </c>
      <c r="H18" s="21" t="n">
        <v>75</v>
      </c>
      <c r="I18" s="21" t="str">
        <f aca="false">+"09300"</f>
        <v>09300</v>
      </c>
    </row>
    <row r="19" s="21" customFormat="true" ht="13.2" hidden="false" customHeight="false" outlineLevel="0" collapsed="false">
      <c r="A19" s="286"/>
      <c r="B19" s="287" t="n">
        <v>8</v>
      </c>
      <c r="C19" s="288" t="s">
        <v>675</v>
      </c>
      <c r="D19" s="289" t="n">
        <v>957534</v>
      </c>
      <c r="E19" s="289" t="n">
        <f aca="false">1528219-E18</f>
        <v>1289784</v>
      </c>
      <c r="F19" s="289" t="s">
        <v>676</v>
      </c>
      <c r="G19" s="235" t="n">
        <f aca="false">+((MID('DATOS IDENTIFICATIVOS'!$C$10,1,2)/5+73)*1000-6500)+H19</f>
        <v>86176</v>
      </c>
      <c r="H19" s="21" t="n">
        <v>76</v>
      </c>
      <c r="I19" s="21" t="str">
        <f aca="false">+"09300"</f>
        <v>09300</v>
      </c>
    </row>
    <row r="20" s="21" customFormat="true" ht="13.2" hidden="false" customHeight="false" outlineLevel="0" collapsed="false">
      <c r="A20" s="286"/>
      <c r="B20" s="287" t="n">
        <v>9</v>
      </c>
      <c r="C20" s="288" t="s">
        <v>677</v>
      </c>
      <c r="D20" s="289" t="n">
        <v>24573</v>
      </c>
      <c r="E20" s="289" t="n">
        <v>140937</v>
      </c>
      <c r="F20" s="289" t="s">
        <v>678</v>
      </c>
      <c r="G20" s="235" t="n">
        <f aca="false">+((MID('DATOS IDENTIFICATIVOS'!$C$10,1,2)/5+73)*1000-6500)+H20</f>
        <v>86177</v>
      </c>
      <c r="H20" s="21" t="n">
        <v>77</v>
      </c>
      <c r="I20" s="21" t="str">
        <f aca="false">+"09300"</f>
        <v>09300</v>
      </c>
    </row>
    <row r="21" s="21" customFormat="true" ht="13.2" hidden="false" customHeight="false" outlineLevel="0" collapsed="false">
      <c r="A21" s="286"/>
      <c r="B21" s="287" t="n">
        <v>10</v>
      </c>
      <c r="C21" s="288" t="s">
        <v>679</v>
      </c>
      <c r="D21" s="289" t="n">
        <v>168041</v>
      </c>
      <c r="E21" s="289" t="n">
        <v>70612</v>
      </c>
      <c r="F21" s="289" t="s">
        <v>680</v>
      </c>
      <c r="G21" s="235" t="n">
        <f aca="false">+((MID('DATOS IDENTIFICATIVOS'!$C$10,1,2)/5+73)*1000-6500)+H21</f>
        <v>86178</v>
      </c>
      <c r="H21" s="21" t="n">
        <v>78</v>
      </c>
      <c r="I21" s="21" t="str">
        <f aca="false">+"09300"</f>
        <v>09300</v>
      </c>
    </row>
    <row r="22" s="21" customFormat="true" ht="13.2" hidden="false" customHeight="false" outlineLevel="0" collapsed="false">
      <c r="A22" s="286"/>
      <c r="B22" s="287"/>
      <c r="C22" s="290"/>
      <c r="D22" s="291"/>
      <c r="E22" s="289"/>
      <c r="F22" s="289"/>
      <c r="G22" s="235" t="n">
        <f aca="false">+((MID('DATOS IDENTIFICATIVOS'!$C$10,1,2)/5+73)*1000-6500)+H22</f>
        <v>86179</v>
      </c>
      <c r="H22" s="21" t="n">
        <v>79</v>
      </c>
      <c r="I22" s="21" t="str">
        <f aca="false">+"09300"</f>
        <v>09300</v>
      </c>
    </row>
    <row r="23" s="21" customFormat="true" ht="18" hidden="false" customHeight="true" outlineLevel="0" collapsed="false">
      <c r="A23" s="292"/>
      <c r="B23" s="293" t="s">
        <v>639</v>
      </c>
      <c r="C23" s="293"/>
      <c r="D23" s="294" t="n">
        <f aca="false">SUM(D12:D22)</f>
        <v>3146503</v>
      </c>
      <c r="E23" s="294" t="n">
        <f aca="false">SUM(E12:E22)</f>
        <v>3812607</v>
      </c>
      <c r="F23" s="294"/>
    </row>
    <row r="24" s="21" customFormat="true" ht="13.2" hidden="true" customHeight="false" outlineLevel="0" collapsed="false">
      <c r="B24" s="295" t="s">
        <v>681</v>
      </c>
      <c r="C24" s="295"/>
      <c r="D24" s="296"/>
      <c r="E24" s="297"/>
    </row>
    <row r="25" s="21" customFormat="true" ht="13.2" hidden="false" customHeight="false" outlineLevel="0" collapsed="false">
      <c r="B25" s="296"/>
      <c r="C25" s="296"/>
      <c r="D25" s="296"/>
      <c r="E25" s="296"/>
    </row>
    <row r="26" customFormat="false" ht="12.6" hidden="false" customHeight="false" outlineLevel="0" collapsed="false"/>
    <row r="27" customFormat="false" ht="12.6" hidden="false" customHeight="false" outlineLevel="0" collapsed="false"/>
    <row r="28" customFormat="false" ht="12.6" hidden="false" customHeight="false" outlineLevel="0" collapsed="false"/>
    <row r="29" customFormat="false" ht="12.6" hidden="false" customHeight="false" outlineLevel="0" collapsed="false"/>
    <row r="30" customFormat="false" ht="12.6" hidden="false" customHeight="false" outlineLevel="0" collapsed="false"/>
    <row r="31" customFormat="false" ht="12.6" hidden="false" customHeight="false" outlineLevel="0" collapsed="false"/>
    <row r="32" customFormat="false" ht="12.6" hidden="false" customHeight="false" outlineLevel="0" collapsed="false"/>
    <row r="33" customFormat="false" ht="12.6" hidden="false" customHeight="false" outlineLevel="0" collapsed="false"/>
    <row r="34" customFormat="false" ht="12.6" hidden="false" customHeight="false" outlineLevel="0" collapsed="false"/>
    <row r="35" customFormat="false" ht="12.6" hidden="false" customHeight="false" outlineLevel="0" collapsed="false"/>
    <row r="36" customFormat="false" ht="12.6" hidden="false" customHeight="false" outlineLevel="0" collapsed="false"/>
    <row r="37" customFormat="false" ht="12.6" hidden="false" customHeight="false" outlineLevel="0" collapsed="false"/>
    <row r="38" customFormat="false" ht="12.6" hidden="false" customHeight="false" outlineLevel="0" collapsed="false"/>
    <row r="39" customFormat="false" ht="12.6" hidden="false" customHeight="false" outlineLevel="0" collapsed="false"/>
    <row r="40" customFormat="false" ht="12.6" hidden="false" customHeight="false" outlineLevel="0" collapsed="false"/>
    <row r="41" customFormat="false" ht="12.6" hidden="false" customHeight="false" outlineLevel="0" collapsed="false"/>
    <row r="42" customFormat="false" ht="12.6" hidden="false" customHeight="false" outlineLevel="0" collapsed="false"/>
    <row r="43" customFormat="false" ht="12.6" hidden="false" customHeight="false" outlineLevel="0" collapsed="false"/>
    <row r="44" customFormat="false" ht="12.6" hidden="false" customHeight="false" outlineLevel="0" collapsed="false"/>
    <row r="45" customFormat="false" ht="12.6" hidden="false" customHeight="false" outlineLevel="0" collapsed="false"/>
    <row r="46" customFormat="false" ht="12.6" hidden="false" customHeight="false" outlineLevel="0" collapsed="false"/>
    <row r="47" customFormat="false" ht="12.6" hidden="false" customHeight="false" outlineLevel="0" collapsed="false"/>
    <row r="48" customFormat="false" ht="12.6" hidden="false" customHeight="false" outlineLevel="0" collapsed="false"/>
    <row r="49" customFormat="false" ht="12.6" hidden="false" customHeight="false" outlineLevel="0" collapsed="false"/>
    <row r="50" customFormat="false" ht="12.6" hidden="false" customHeight="false" outlineLevel="0" collapsed="false"/>
    <row r="51" customFormat="false" ht="12.6" hidden="false" customHeight="false" outlineLevel="0" collapsed="false"/>
    <row r="52" customFormat="false" ht="12.6" hidden="false" customHeight="false" outlineLevel="0" collapsed="false"/>
    <row r="53" customFormat="false" ht="12.6" hidden="false" customHeight="false" outlineLevel="0" collapsed="false"/>
    <row r="54" customFormat="false" ht="12.6" hidden="false" customHeight="false" outlineLevel="0" collapsed="false"/>
    <row r="55" customFormat="false" ht="12.6" hidden="false" customHeight="false" outlineLevel="0" collapsed="false"/>
    <row r="56" customFormat="false" ht="12.6" hidden="false" customHeight="false" outlineLevel="0" collapsed="false"/>
    <row r="57" customFormat="false" ht="12.6" hidden="false" customHeight="false" outlineLevel="0" collapsed="false"/>
    <row r="58" customFormat="false" ht="12.6" hidden="false" customHeight="false" outlineLevel="0" collapsed="false"/>
    <row r="59" customFormat="false" ht="12.6" hidden="false" customHeight="false" outlineLevel="0" collapsed="false"/>
    <row r="60" customFormat="false" ht="12.6" hidden="false" customHeight="false" outlineLevel="0" collapsed="false"/>
    <row r="61" customFormat="false" ht="12.6" hidden="false" customHeight="false" outlineLevel="0" collapsed="false"/>
    <row r="62" customFormat="false" ht="12.6" hidden="false" customHeight="false" outlineLevel="0" collapsed="false"/>
    <row r="63" customFormat="false" ht="12.6" hidden="false" customHeight="false" outlineLevel="0" collapsed="false"/>
    <row r="64" customFormat="false" ht="12.6" hidden="false" customHeight="false" outlineLevel="0" collapsed="false"/>
    <row r="65" customFormat="false" ht="12.6" hidden="false" customHeight="false" outlineLevel="0" collapsed="false"/>
    <row r="66" customFormat="false" ht="12.6" hidden="false" customHeight="false" outlineLevel="0" collapsed="false"/>
    <row r="67" customFormat="false" ht="12.6" hidden="false" customHeight="false" outlineLevel="0" collapsed="false"/>
    <row r="68" customFormat="false" ht="12.6" hidden="false" customHeight="false" outlineLevel="0" collapsed="false"/>
    <row r="69" customFormat="false" ht="12.6" hidden="false" customHeight="false" outlineLevel="0" collapsed="false"/>
    <row r="70" customFormat="false" ht="12.6" hidden="false" customHeight="false" outlineLevel="0" collapsed="false"/>
    <row r="71" customFormat="false" ht="12.6" hidden="false" customHeight="false" outlineLevel="0" collapsed="false"/>
    <row r="72" customFormat="false" ht="12.6" hidden="false" customHeight="false" outlineLevel="0" collapsed="false"/>
    <row r="73" customFormat="false" ht="12.6" hidden="false" customHeight="false" outlineLevel="0" collapsed="false"/>
    <row r="74" customFormat="false" ht="12.6" hidden="false" customHeight="false" outlineLevel="0" collapsed="false"/>
    <row r="75" customFormat="false" ht="12.6" hidden="false" customHeight="false" outlineLevel="0" collapsed="false"/>
    <row r="76" customFormat="false" ht="12.6" hidden="false" customHeight="false" outlineLevel="0" collapsed="false"/>
    <row r="77" customFormat="false" ht="12.6" hidden="false" customHeight="false" outlineLevel="0" collapsed="false"/>
    <row r="78" customFormat="false" ht="12.6" hidden="false" customHeight="false" outlineLevel="0" collapsed="false"/>
    <row r="79" customFormat="false" ht="12.6" hidden="false" customHeight="false" outlineLevel="0" collapsed="false"/>
    <row r="80" customFormat="false" ht="12.6" hidden="false" customHeight="false" outlineLevel="0" collapsed="false"/>
    <row r="81" customFormat="false" ht="12.6" hidden="false" customHeight="false" outlineLevel="0" collapsed="false"/>
    <row r="82" customFormat="false" ht="12.6" hidden="false" customHeight="false" outlineLevel="0" collapsed="false"/>
    <row r="83" customFormat="false" ht="12.6" hidden="false" customHeight="fals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sheetData>
  <sheetProtection algorithmName="SHA-512" hashValue="Le05Nc4DPUuRe+bEpZNMDlyd7d6cjnRuV4ullPmS8jnucL4aJVrcScb8IlLoftXd/fS3nP4WW/7f3gODEcHOuw==" saltValue="BnXpWX7zRiFsaslgtaB67g==" spinCount="100000" sheet="true" objects="true" scenarios="true"/>
  <mergeCells count="7">
    <mergeCell ref="B1:F1"/>
    <mergeCell ref="B2:C2"/>
    <mergeCell ref="D2:F2"/>
    <mergeCell ref="A4:E4"/>
    <mergeCell ref="B7:F7"/>
    <mergeCell ref="B10:F10"/>
    <mergeCell ref="B23:C23"/>
  </mergeCells>
  <dataValidations count="7">
    <dataValidation allowBlank="true" error="La presupuestación no admite decimales" errorTitle="Números decimales no permitidos" operator="between" showDropDown="false" showErrorMessage="true" showInputMessage="true" sqref="B2:C2" type="none">
      <formula1>0</formula1>
      <formula2>0</formula2>
    </dataValidation>
    <dataValidation allowBlank="true" error="La presupuestación no admite decimales" errorTitle="Números decimales no admitidos" operator="between" showDropDown="false" showErrorMessage="true" showInputMessage="true" sqref="D2" type="none">
      <formula1>0</formula1>
      <formula2>0</formula2>
    </dataValidation>
    <dataValidation allowBlank="false" error="Compruebe que:&#10;1) La denominación tiene 40 caracteres o menos.&#10;2) El campo nº de actuación está cumplimentado&#10;" errorTitle="Se ha producido un error" operator="between" prompt="El número máximo de carácteres es de 40 y el campo número de actuacion tiene que estar cumplimentado" promptTitle="Instruciones" showDropDown="false" showErrorMessage="true" showInputMessage="true" sqref="C12:C22" type="custom">
      <formula1>IF(AND(LEN(C12)&lt;=40,LEN(B12)&gt;0),1,0)</formula1>
      <formula2>0</formula2>
    </dataValidation>
    <dataValidation allowBlank="false" error="Compruebe que:&#10;1)El número no contiene decimales&#10;2)El campo Denominación está cumplimentado&#10;" errorTitle="Se ha producido un error" operator="between" prompt="Debe introducir una cifra sin decimales y el campo denominación debe estar cumplimentado" promptTitle="Instrucciones" showDropDown="false" showErrorMessage="true" showInputMessage="true" sqref="D12:D22" type="custom">
      <formula1>IF(OR(ROUND(D12,0)&lt;&gt;D12,C12=""),0,1)</formula1>
      <formula2>0</formula2>
    </dataValidation>
    <dataValidation allowBlank="false" error="Compruebe que:&#10;1)El número no contiene decimales&#10;2)El campo Denominación está cumplimentado&#10;" errorTitle="Se ha producido un error" operator="between" prompt="Debe introducir una cifra sin decimales y el campo denominación debe estar cumplimentado" promptTitle="Instrucciones" showDropDown="false" showErrorMessage="true" showInputMessage="true" sqref="E12:E22" type="custom">
      <formula1>IF(OR(ROUND(E12,0)&lt;&gt;E12,C12=""),0,1)</formula1>
      <formula2>0</formula2>
    </dataValidation>
    <dataValidation allowBlank="true" error="La presupuestación no admite decimales" errorTitle="Números decimales no admitidos" operator="between" showDropDown="false" showErrorMessage="true" showInputMessage="true" sqref="D3:E6 D8:E9 D11:E11 D23:E1025" type="whole">
      <formula1>-1E+022</formula1>
      <formula2>1E+022</formula2>
    </dataValidation>
    <dataValidation allowBlank="false" error="Compruebe que el campo Denominación está cumplimentado&#10;" errorTitle="Se ha producido un error" operator="between" prompt="Debe introducir el texto de la memoria de la actuación correspondiente y el campo denominación debe estar cumplimentado" promptTitle="Instrucciones" showDropDown="false" showErrorMessage="true" showInputMessage="true" sqref="F12:F22" type="custom">
      <formula1>IF(C12="",0,1)</formula1>
      <formula2>0</formula2>
    </dataValidation>
  </dataValidations>
  <printOptions headings="false" gridLines="false" gridLinesSet="true" horizontalCentered="true" verticalCentered="false"/>
  <pageMargins left="0.240277777777778" right="0.354166666666667" top="0.429861111111111" bottom="0.320138888888889" header="0.511805555555555" footer="0.511805555555555"/>
  <pageSetup paperSize="9" scale="86" firstPageNumber="0" fitToWidth="1" fitToHeight="1" pageOrder="overThenDown"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129"/>
  <sheetViews>
    <sheetView showFormulas="false" showGridLines="true" showRowColHeaders="true" showZeros="true" rightToLeft="false" tabSelected="false" showOutlineSymbols="true" defaultGridColor="true" view="normal" topLeftCell="B20" colorId="64" zoomScale="100" zoomScaleNormal="100" zoomScalePageLayoutView="100" workbookViewId="0">
      <selection pane="topLeft" activeCell="F12" activeCellId="0" sqref="F12"/>
    </sheetView>
  </sheetViews>
  <sheetFormatPr defaultColWidth="11.4609375" defaultRowHeight="12.6" zeroHeight="true" outlineLevelRow="0" outlineLevelCol="0"/>
  <cols>
    <col collapsed="false" customWidth="true" hidden="true" outlineLevel="0" max="1" min="1" style="9" width="17.67"/>
    <col collapsed="false" customWidth="true" hidden="false" outlineLevel="0" max="2" min="2" style="9" width="55.55"/>
    <col collapsed="false" customWidth="true" hidden="false" outlineLevel="0" max="3" min="3" style="9" width="43.66"/>
    <col collapsed="false" customWidth="true" hidden="false" outlineLevel="0" max="4" min="4" style="9" width="15.66"/>
    <col collapsed="false" customWidth="true" hidden="false" outlineLevel="0" max="6" min="5" style="9" width="16.33"/>
    <col collapsed="false" customWidth="true" hidden="false" outlineLevel="0" max="7" min="7" style="235" width="0.33"/>
    <col collapsed="false" customWidth="true" hidden="false" outlineLevel="0" max="8" min="8" style="9" width="0.44"/>
    <col collapsed="false" customWidth="true" hidden="false" outlineLevel="0" max="9" min="9" style="9" width="0.33"/>
    <col collapsed="false" customWidth="true" hidden="false" outlineLevel="0" max="14" min="10" style="9" width="12.33"/>
    <col collapsed="false" customWidth="false" hidden="false" outlineLevel="0" max="1024" min="15" style="9" width="11.45"/>
  </cols>
  <sheetData>
    <row r="1" s="12" customFormat="true" ht="15" hidden="false" customHeight="true" outlineLevel="0" collapsed="false">
      <c r="A1" s="277"/>
      <c r="B1" s="10" t="s">
        <v>50</v>
      </c>
      <c r="C1" s="10"/>
      <c r="D1" s="10"/>
      <c r="E1" s="10"/>
      <c r="F1" s="10"/>
      <c r="G1" s="235"/>
    </row>
    <row r="2" s="12" customFormat="true" ht="15" hidden="false" customHeight="true" outlineLevel="0" collapsed="false">
      <c r="A2" s="248"/>
      <c r="B2" s="177" t="str">
        <f aca="false">+CONCATENATE("PROYECTO PRESUPUESTOS AÑO ",'DATOS IDENTIFICATIVOS'!C9)</f>
        <v>PROYECTO PRESUPUESTOS AÑO 2021</v>
      </c>
      <c r="C2" s="177"/>
      <c r="D2" s="14" t="s">
        <v>682</v>
      </c>
      <c r="E2" s="14"/>
      <c r="F2" s="14"/>
      <c r="G2" s="235"/>
    </row>
    <row r="3" s="12" customFormat="true" ht="15.6" hidden="false" customHeight="false" outlineLevel="0" collapsed="false">
      <c r="B3" s="16"/>
      <c r="C3" s="16"/>
      <c r="D3" s="16"/>
      <c r="E3" s="17"/>
      <c r="F3" s="17"/>
      <c r="G3" s="235"/>
    </row>
    <row r="4" s="12" customFormat="true" ht="15.75" hidden="false" customHeight="true" outlineLevel="0" collapsed="false">
      <c r="A4" s="18" t="str">
        <f aca="false">+CONCATENATE("ENTIDAD: ",RIGHT('DATOS IDENTIFICATIVOS'!C10,LEN('DATOS IDENTIFICATIVOS'!C10)-3))</f>
        <v>ENTIDAD: FUNDACIÓN FORMACIÓN E  INVEST. SANITARIA</v>
      </c>
      <c r="B4" s="18"/>
      <c r="C4" s="18"/>
      <c r="D4" s="18"/>
      <c r="E4" s="18"/>
      <c r="F4" s="184"/>
      <c r="G4" s="19"/>
      <c r="H4" s="19"/>
    </row>
    <row r="5" s="21" customFormat="true" ht="13.2" hidden="false" customHeight="false" outlineLevel="0" collapsed="false">
      <c r="B5" s="22"/>
      <c r="C5" s="22"/>
      <c r="D5" s="22"/>
      <c r="E5" s="23"/>
      <c r="F5" s="23"/>
      <c r="G5" s="235"/>
    </row>
    <row r="6" s="21" customFormat="true" ht="13.2" hidden="false" customHeight="false" outlineLevel="0" collapsed="false">
      <c r="B6" s="22"/>
      <c r="C6" s="22"/>
      <c r="D6" s="22"/>
      <c r="E6" s="23"/>
      <c r="F6" s="23"/>
      <c r="G6" s="235"/>
    </row>
    <row r="7" s="25" customFormat="true" ht="30.75" hidden="false" customHeight="true" outlineLevel="0" collapsed="false">
      <c r="A7" s="278"/>
      <c r="B7" s="298" t="s">
        <v>683</v>
      </c>
      <c r="C7" s="298"/>
      <c r="D7" s="298"/>
      <c r="E7" s="298"/>
      <c r="F7" s="298"/>
      <c r="G7" s="235"/>
    </row>
    <row r="8" customFormat="false" ht="13.5" hidden="false" customHeight="true" outlineLevel="0" collapsed="false">
      <c r="A8" s="28"/>
      <c r="B8" s="21"/>
      <c r="C8" s="21"/>
      <c r="D8" s="21"/>
      <c r="E8" s="21"/>
      <c r="F8" s="21"/>
    </row>
    <row r="9" s="21" customFormat="true" ht="13.2" hidden="false" customHeight="false" outlineLevel="0" collapsed="false">
      <c r="A9" s="28"/>
      <c r="E9" s="119" t="s">
        <v>656</v>
      </c>
      <c r="F9" s="119"/>
      <c r="G9" s="235"/>
    </row>
    <row r="10" s="21" customFormat="true" ht="18" hidden="false" customHeight="true" outlineLevel="0" collapsed="false">
      <c r="A10" s="281"/>
      <c r="B10" s="241" t="s">
        <v>684</v>
      </c>
      <c r="C10" s="241"/>
      <c r="D10" s="241"/>
      <c r="E10" s="241"/>
      <c r="F10" s="241"/>
      <c r="G10" s="235"/>
    </row>
    <row r="11" s="285" customFormat="true" ht="15.75" hidden="false" customHeight="true" outlineLevel="0" collapsed="false">
      <c r="A11" s="248"/>
      <c r="B11" s="299" t="s">
        <v>685</v>
      </c>
      <c r="C11" s="300" t="s">
        <v>659</v>
      </c>
      <c r="D11" s="14" t="str">
        <f aca="false">+CONCATENATE("INICIAL ",'DATOS IDENTIFICATIVOS'!$C$9-1)</f>
        <v>INICIAL 2020</v>
      </c>
      <c r="E11" s="14" t="str">
        <f aca="false">+CONCATENATE("PREVISION ",'DATOS IDENTIFICATIVOS'!$C$9)</f>
        <v>PREVISION 2021</v>
      </c>
      <c r="F11" s="14" t="s">
        <v>660</v>
      </c>
      <c r="G11" s="235"/>
    </row>
    <row r="12" s="21" customFormat="true" ht="13.2" hidden="false" customHeight="false" outlineLevel="0" collapsed="false">
      <c r="A12" s="301" t="s">
        <v>686</v>
      </c>
      <c r="B12" s="302" t="s">
        <v>686</v>
      </c>
      <c r="C12" s="288" t="s">
        <v>687</v>
      </c>
      <c r="D12" s="291" t="n">
        <v>1450628</v>
      </c>
      <c r="E12" s="303" t="n">
        <v>1574170</v>
      </c>
      <c r="F12" s="304" t="s">
        <v>688</v>
      </c>
      <c r="G12" s="235" t="n">
        <f aca="false">+((MID('DATOS IDENTIFICATIVOS'!$C$10,1,2)/5+73)*1000-6500)+H12</f>
        <v>86100</v>
      </c>
      <c r="H12" s="21" t="n">
        <v>0</v>
      </c>
      <c r="I12" s="21" t="n">
        <f aca="false">+IF(ISERROR(VLOOKUP(B12,'Asignacion corrientes capital i'!$B$1:$C$20,2,FALSE()))=TRUE(),40000,VLOOKUP(B12,'Asignacion corrientes capital i'!$B$1:$C$20,2,FALSE()))</f>
        <v>40000</v>
      </c>
    </row>
    <row r="13" s="21" customFormat="true" ht="13.2" hidden="false" customHeight="false" outlineLevel="0" collapsed="false">
      <c r="A13" s="301" t="s">
        <v>689</v>
      </c>
      <c r="B13" s="302" t="s">
        <v>686</v>
      </c>
      <c r="C13" s="288" t="s">
        <v>690</v>
      </c>
      <c r="D13" s="291" t="n">
        <v>166404</v>
      </c>
      <c r="E13" s="303" t="n">
        <v>73806</v>
      </c>
      <c r="F13" s="305" t="s">
        <v>691</v>
      </c>
      <c r="G13" s="235" t="n">
        <f aca="false">+((MID('DATOS IDENTIFICATIVOS'!$C$10,1,2)/5+73)*1000-6500)+H13</f>
        <v>86101</v>
      </c>
      <c r="H13" s="21" t="n">
        <v>1</v>
      </c>
      <c r="I13" s="21" t="n">
        <f aca="false">+IF(ISERROR(VLOOKUP(B13,'Asignacion corrientes capital i'!$B$1:$C$20,2,FALSE()))=TRUE(),40000,VLOOKUP(B13,'Asignacion corrientes capital i'!$B$1:$C$20,2,FALSE()))</f>
        <v>40000</v>
      </c>
    </row>
    <row r="14" s="21" customFormat="true" ht="13.2" hidden="false" customHeight="false" outlineLevel="0" collapsed="false">
      <c r="A14" s="301" t="s">
        <v>692</v>
      </c>
      <c r="B14" s="302" t="s">
        <v>693</v>
      </c>
      <c r="C14" s="288" t="s">
        <v>694</v>
      </c>
      <c r="D14" s="291" t="n">
        <v>495443</v>
      </c>
      <c r="E14" s="303" t="n">
        <v>100000</v>
      </c>
      <c r="F14" s="305" t="s">
        <v>695</v>
      </c>
      <c r="G14" s="235" t="n">
        <f aca="false">+((MID('DATOS IDENTIFICATIVOS'!$C$10,1,2)/5+73)*1000-6500)+H14</f>
        <v>86102</v>
      </c>
      <c r="H14" s="21" t="n">
        <v>2</v>
      </c>
      <c r="I14" s="21" t="n">
        <f aca="false">+IF(ISERROR(VLOOKUP(B14,'Asignacion corrientes capital i'!$B$1:$C$20,2,FALSE()))=TRUE(),40000,VLOOKUP(B14,'Asignacion corrientes capital i'!$B$1:$C$20,2,FALSE()))</f>
        <v>70000</v>
      </c>
    </row>
    <row r="15" s="21" customFormat="true" ht="13.2" hidden="false" customHeight="false" outlineLevel="0" collapsed="false">
      <c r="A15" s="301" t="s">
        <v>696</v>
      </c>
      <c r="B15" s="302" t="s">
        <v>693</v>
      </c>
      <c r="C15" s="288" t="s">
        <v>697</v>
      </c>
      <c r="D15" s="291"/>
      <c r="E15" s="303" t="n">
        <v>177624</v>
      </c>
      <c r="F15" s="305" t="s">
        <v>698</v>
      </c>
      <c r="G15" s="235" t="n">
        <f aca="false">+((MID('DATOS IDENTIFICATIVOS'!$C$10,1,2)/5+73)*1000-6500)+H15</f>
        <v>86103</v>
      </c>
      <c r="H15" s="21" t="n">
        <v>3</v>
      </c>
      <c r="I15" s="21" t="n">
        <f aca="false">+IF(ISERROR(VLOOKUP(B15,'Asignacion corrientes capital i'!$B$1:$C$20,2,FALSE()))=TRUE(),40000,VLOOKUP(B15,'Asignacion corrientes capital i'!$B$1:$C$20,2,FALSE()))</f>
        <v>70000</v>
      </c>
    </row>
    <row r="16" s="21" customFormat="true" ht="13.2" hidden="false" customHeight="false" outlineLevel="0" collapsed="false">
      <c r="A16" s="301" t="s">
        <v>699</v>
      </c>
      <c r="B16" s="302" t="s">
        <v>700</v>
      </c>
      <c r="C16" s="288" t="s">
        <v>701</v>
      </c>
      <c r="D16" s="291" t="n">
        <v>79719</v>
      </c>
      <c r="E16" s="303" t="n">
        <v>80000</v>
      </c>
      <c r="F16" s="305" t="s">
        <v>702</v>
      </c>
      <c r="G16" s="235" t="n">
        <f aca="false">+((MID('DATOS IDENTIFICATIVOS'!$C$10,1,2)/5+73)*1000-6500)+H16</f>
        <v>86104</v>
      </c>
      <c r="H16" s="21" t="n">
        <v>4</v>
      </c>
      <c r="I16" s="21" t="n">
        <f aca="false">+IF(ISERROR(VLOOKUP(B16,'Asignacion corrientes capital i'!$B$1:$C$20,2,FALSE()))=TRUE(),40000,VLOOKUP(B16,'Asignacion corrientes capital i'!$B$1:$C$20,2,FALSE()))</f>
        <v>77800</v>
      </c>
    </row>
    <row r="17" s="21" customFormat="true" ht="13.2" hidden="false" customHeight="false" outlineLevel="0" collapsed="false">
      <c r="A17" s="301"/>
      <c r="B17" s="302" t="s">
        <v>703</v>
      </c>
      <c r="C17" s="288" t="s">
        <v>704</v>
      </c>
      <c r="D17" s="291" t="n">
        <v>100245</v>
      </c>
      <c r="E17" s="303" t="n">
        <v>44410</v>
      </c>
      <c r="F17" s="305" t="s">
        <v>705</v>
      </c>
      <c r="G17" s="235" t="n">
        <f aca="false">+((MID('DATOS IDENTIFICATIVOS'!$C$10,1,2)/5+73)*1000-6500)+H17</f>
        <v>86105</v>
      </c>
      <c r="H17" s="21" t="n">
        <v>5</v>
      </c>
      <c r="I17" s="21" t="n">
        <f aca="false">+IF(ISERROR(VLOOKUP(B17,'Asignacion corrientes capital i'!$B$1:$C$20,2,FALSE()))=TRUE(),40000,VLOOKUP(B17,'Asignacion corrientes capital i'!$B$1:$C$20,2,FALSE()))</f>
        <v>74000</v>
      </c>
    </row>
    <row r="18" s="21" customFormat="true" ht="13.2" hidden="false" customHeight="false" outlineLevel="0" collapsed="false">
      <c r="A18" s="301"/>
      <c r="B18" s="302" t="s">
        <v>692</v>
      </c>
      <c r="C18" s="288" t="s">
        <v>706</v>
      </c>
      <c r="D18" s="291" t="n">
        <v>1060159</v>
      </c>
      <c r="E18" s="303" t="n">
        <v>1051098</v>
      </c>
      <c r="F18" s="305" t="s">
        <v>707</v>
      </c>
      <c r="G18" s="235" t="n">
        <f aca="false">+((MID('DATOS IDENTIFICATIVOS'!$C$10,1,2)/5+73)*1000-6500)+H18</f>
        <v>86106</v>
      </c>
      <c r="H18" s="21" t="n">
        <v>6</v>
      </c>
      <c r="I18" s="21" t="n">
        <f aca="false">+IF(ISERROR(VLOOKUP(B18,'Asignacion corrientes capital i'!$B$1:$C$20,2,FALSE()))=TRUE(),40000,VLOOKUP(B18,'Asignacion corrientes capital i'!$B$1:$C$20,2,FALSE()))</f>
        <v>42000</v>
      </c>
    </row>
    <row r="19" s="21" customFormat="true" ht="13.2" hidden="false" customHeight="false" outlineLevel="0" collapsed="false">
      <c r="A19" s="301"/>
      <c r="B19" s="302" t="s">
        <v>692</v>
      </c>
      <c r="C19" s="288" t="s">
        <v>708</v>
      </c>
      <c r="D19" s="291" t="n">
        <f aca="false">1960292-D18</f>
        <v>900133</v>
      </c>
      <c r="E19" s="303" t="n">
        <f aca="false">2711231-E18</f>
        <v>1660133</v>
      </c>
      <c r="F19" s="305" t="s">
        <v>709</v>
      </c>
      <c r="G19" s="235" t="n">
        <f aca="false">+((MID('DATOS IDENTIFICATIVOS'!$C$10,1,2)/5+73)*1000-6500)+H19</f>
        <v>86107</v>
      </c>
      <c r="H19" s="21" t="n">
        <v>7</v>
      </c>
      <c r="I19" s="21" t="n">
        <f aca="false">+IF(ISERROR(VLOOKUP(B19,'Asignacion corrientes capital i'!$B$1:$C$20,2,FALSE()))=TRUE(),40000,VLOOKUP(B19,'Asignacion corrientes capital i'!$B$1:$C$20,2,FALSE()))</f>
        <v>42000</v>
      </c>
    </row>
    <row r="20" s="21" customFormat="true" ht="13.2" hidden="false" customHeight="false" outlineLevel="0" collapsed="false">
      <c r="A20" s="301"/>
      <c r="B20" s="302" t="s">
        <v>699</v>
      </c>
      <c r="C20" s="288" t="s">
        <v>710</v>
      </c>
      <c r="D20" s="291" t="n">
        <v>2366811</v>
      </c>
      <c r="E20" s="303" t="n">
        <v>2581300</v>
      </c>
      <c r="F20" s="305" t="s">
        <v>711</v>
      </c>
      <c r="G20" s="235" t="n">
        <f aca="false">+((MID('DATOS IDENTIFICATIVOS'!$C$10,1,2)/5+73)*1000-6500)+H20</f>
        <v>86108</v>
      </c>
      <c r="H20" s="21" t="n">
        <v>8</v>
      </c>
      <c r="I20" s="21" t="n">
        <f aca="false">+IF(ISERROR(VLOOKUP(B20,'Asignacion corrientes capital i'!$B$1:$C$20,2,FALSE()))=TRUE(),40000,VLOOKUP(B20,'Asignacion corrientes capital i'!$B$1:$C$20,2,FALSE()))</f>
        <v>44000</v>
      </c>
    </row>
    <row r="21" s="21" customFormat="true" ht="13.2" hidden="false" customHeight="false" outlineLevel="0" collapsed="false">
      <c r="A21" s="301"/>
      <c r="B21" s="302" t="s">
        <v>712</v>
      </c>
      <c r="C21" s="288" t="s">
        <v>713</v>
      </c>
      <c r="D21" s="291" t="n">
        <v>468571</v>
      </c>
      <c r="E21" s="303" t="n">
        <v>316147</v>
      </c>
      <c r="F21" s="305" t="s">
        <v>714</v>
      </c>
      <c r="G21" s="235" t="n">
        <f aca="false">+((MID('DATOS IDENTIFICATIVOS'!$C$10,1,2)/5+73)*1000-6500)+H21</f>
        <v>86109</v>
      </c>
      <c r="H21" s="21" t="n">
        <v>9</v>
      </c>
      <c r="I21" s="21" t="n">
        <f aca="false">+IF(ISERROR(VLOOKUP(B21,'Asignacion corrientes capital i'!$B$1:$C$20,2,FALSE()))=TRUE(),40000,VLOOKUP(B21,'Asignacion corrientes capital i'!$B$1:$C$20,2,FALSE()))</f>
        <v>47100</v>
      </c>
    </row>
    <row r="22" s="21" customFormat="true" ht="13.2" hidden="false" customHeight="false" outlineLevel="0" collapsed="false">
      <c r="A22" s="301"/>
      <c r="B22" s="302" t="s">
        <v>715</v>
      </c>
      <c r="C22" s="288" t="s">
        <v>716</v>
      </c>
      <c r="D22" s="291" t="n">
        <v>760000</v>
      </c>
      <c r="E22" s="303" t="n">
        <v>0</v>
      </c>
      <c r="F22" s="305" t="s">
        <v>717</v>
      </c>
      <c r="G22" s="235" t="n">
        <f aca="false">+((MID('DATOS IDENTIFICATIVOS'!$C$10,1,2)/5+73)*1000-6500)+H22</f>
        <v>86110</v>
      </c>
      <c r="H22" s="21" t="n">
        <v>10</v>
      </c>
      <c r="I22" s="21" t="n">
        <f aca="false">+IF(ISERROR(VLOOKUP(B22,'Asignacion corrientes capital i'!$B$1:$C$20,2,FALSE()))=TRUE(),40000,VLOOKUP(B22,'Asignacion corrientes capital i'!$B$1:$C$20,2,FALSE()))</f>
        <v>72000</v>
      </c>
    </row>
    <row r="23" s="21" customFormat="true" ht="13.2" hidden="false" customHeight="false" outlineLevel="0" collapsed="false">
      <c r="A23" s="301" t="s">
        <v>718</v>
      </c>
      <c r="B23" s="302" t="s">
        <v>712</v>
      </c>
      <c r="C23" s="288" t="s">
        <v>719</v>
      </c>
      <c r="D23" s="291" t="n">
        <f aca="false">646756-D27</f>
        <v>446756</v>
      </c>
      <c r="E23" s="303" t="n">
        <f aca="false">660377-E27</f>
        <v>460377</v>
      </c>
      <c r="F23" s="305" t="s">
        <v>720</v>
      </c>
      <c r="G23" s="235" t="n">
        <f aca="false">+((MID('DATOS IDENTIFICATIVOS'!$C$10,1,2)/5+73)*1000-6500)+H23</f>
        <v>86111</v>
      </c>
      <c r="H23" s="21" t="n">
        <v>11</v>
      </c>
      <c r="I23" s="21" t="n">
        <f aca="false">+IF(ISERROR(VLOOKUP(B23,'Asignacion corrientes capital i'!$B$1:$C$20,2,FALSE()))=TRUE(),40000,VLOOKUP(B23,'Asignacion corrientes capital i'!$B$1:$C$20,2,FALSE()))</f>
        <v>47100</v>
      </c>
    </row>
    <row r="24" s="21" customFormat="true" ht="13.2" hidden="false" customHeight="false" outlineLevel="0" collapsed="false">
      <c r="A24" s="301" t="s">
        <v>721</v>
      </c>
      <c r="B24" s="302" t="s">
        <v>715</v>
      </c>
      <c r="C24" s="288" t="s">
        <v>722</v>
      </c>
      <c r="D24" s="291"/>
      <c r="E24" s="303"/>
      <c r="F24" s="305" t="s">
        <v>723</v>
      </c>
      <c r="G24" s="235" t="n">
        <f aca="false">+((MID('DATOS IDENTIFICATIVOS'!$C$10,1,2)/5+73)*1000-6500)+H24</f>
        <v>86112</v>
      </c>
      <c r="H24" s="21" t="n">
        <v>12</v>
      </c>
      <c r="I24" s="21" t="n">
        <f aca="false">+IF(ISERROR(VLOOKUP(B24,'Asignacion corrientes capital i'!$B$1:$C$20,2,FALSE()))=TRUE(),40000,VLOOKUP(B24,'Asignacion corrientes capital i'!$B$1:$C$20,2,FALSE()))</f>
        <v>72000</v>
      </c>
    </row>
    <row r="25" s="21" customFormat="true" ht="13.2" hidden="false" customHeight="false" outlineLevel="0" collapsed="false">
      <c r="A25" s="301" t="s">
        <v>712</v>
      </c>
      <c r="B25" s="302" t="s">
        <v>715</v>
      </c>
      <c r="C25" s="288" t="s">
        <v>724</v>
      </c>
      <c r="D25" s="291" t="n">
        <v>872953</v>
      </c>
      <c r="E25" s="303" t="n">
        <v>872953</v>
      </c>
      <c r="F25" s="305" t="s">
        <v>725</v>
      </c>
      <c r="G25" s="235" t="n">
        <f aca="false">+((MID('DATOS IDENTIFICATIVOS'!$C$10,1,2)/5+73)*1000-6500)+H25</f>
        <v>86113</v>
      </c>
      <c r="H25" s="21" t="n">
        <v>13</v>
      </c>
      <c r="I25" s="21" t="n">
        <f aca="false">+IF(ISERROR(VLOOKUP(B25,'Asignacion corrientes capital i'!$B$1:$C$20,2,FALSE()))=TRUE(),40000,VLOOKUP(B25,'Asignacion corrientes capital i'!$B$1:$C$20,2,FALSE()))</f>
        <v>72000</v>
      </c>
    </row>
    <row r="26" s="21" customFormat="true" ht="13.2" hidden="false" customHeight="false" outlineLevel="0" collapsed="false">
      <c r="A26" s="301" t="s">
        <v>726</v>
      </c>
      <c r="B26" s="302" t="s">
        <v>726</v>
      </c>
      <c r="C26" s="288" t="s">
        <v>727</v>
      </c>
      <c r="D26" s="291"/>
      <c r="E26" s="303"/>
      <c r="F26" s="305" t="s">
        <v>728</v>
      </c>
      <c r="G26" s="235" t="n">
        <f aca="false">+((MID('DATOS IDENTIFICATIVOS'!$C$10,1,2)/5+73)*1000-6500)+H26</f>
        <v>86114</v>
      </c>
      <c r="H26" s="21" t="n">
        <v>14</v>
      </c>
      <c r="I26" s="21" t="n">
        <f aca="false">+IF(ISERROR(VLOOKUP(B26,'Asignacion corrientes capital i'!$B$1:$C$20,2,FALSE()))=TRUE(),40000,VLOOKUP(B26,'Asignacion corrientes capital i'!$B$1:$C$20,2,FALSE()))</f>
        <v>48001</v>
      </c>
    </row>
    <row r="27" s="21" customFormat="true" ht="13.2" hidden="false" customHeight="false" outlineLevel="0" collapsed="false">
      <c r="A27" s="301" t="s">
        <v>729</v>
      </c>
      <c r="B27" s="302" t="s">
        <v>726</v>
      </c>
      <c r="C27" s="288" t="s">
        <v>730</v>
      </c>
      <c r="D27" s="291" t="n">
        <v>200000</v>
      </c>
      <c r="E27" s="303" t="n">
        <v>200000</v>
      </c>
      <c r="F27" s="305" t="s">
        <v>731</v>
      </c>
      <c r="G27" s="235" t="n">
        <f aca="false">+((MID('DATOS IDENTIFICATIVOS'!$C$10,1,2)/5+73)*1000-6500)+H27</f>
        <v>86115</v>
      </c>
      <c r="H27" s="21" t="n">
        <v>15</v>
      </c>
      <c r="I27" s="21" t="n">
        <f aca="false">+IF(ISERROR(VLOOKUP(B27,'Asignacion corrientes capital i'!$B$1:$C$20,2,FALSE()))=TRUE(),40000,VLOOKUP(B27,'Asignacion corrientes capital i'!$B$1:$C$20,2,FALSE()))</f>
        <v>48001</v>
      </c>
    </row>
    <row r="28" s="21" customFormat="true" ht="13.2" hidden="false" customHeight="false" outlineLevel="0" collapsed="false">
      <c r="A28" s="301" t="s">
        <v>693</v>
      </c>
      <c r="B28" s="302" t="s">
        <v>732</v>
      </c>
      <c r="C28" s="288" t="s">
        <v>733</v>
      </c>
      <c r="D28" s="291" t="n">
        <v>69398</v>
      </c>
      <c r="E28" s="303" t="n">
        <v>80000</v>
      </c>
      <c r="F28" s="305" t="s">
        <v>734</v>
      </c>
      <c r="G28" s="235" t="n">
        <f aca="false">+((MID('DATOS IDENTIFICATIVOS'!$C$10,1,2)/5+73)*1000-6500)+H28</f>
        <v>86116</v>
      </c>
      <c r="H28" s="21" t="n">
        <v>16</v>
      </c>
      <c r="I28" s="21" t="n">
        <f aca="false">+IF(ISERROR(VLOOKUP(B28,'Asignacion corrientes capital i'!$B$1:$C$20,2,FALSE()))=TRUE(),40000,VLOOKUP(B28,'Asignacion corrientes capital i'!$B$1:$C$20,2,FALSE()))</f>
        <v>79000</v>
      </c>
    </row>
    <row r="29" s="21" customFormat="true" ht="13.2" hidden="false" customHeight="false" outlineLevel="0" collapsed="false">
      <c r="A29" s="301" t="s">
        <v>735</v>
      </c>
      <c r="B29" s="302" t="s">
        <v>729</v>
      </c>
      <c r="C29" s="288" t="s">
        <v>736</v>
      </c>
      <c r="D29" s="291" t="n">
        <v>423088</v>
      </c>
      <c r="E29" s="303" t="n">
        <v>250654</v>
      </c>
      <c r="F29" s="305" t="s">
        <v>737</v>
      </c>
      <c r="G29" s="235" t="n">
        <f aca="false">+((MID('DATOS IDENTIFICATIVOS'!$C$10,1,2)/5+73)*1000-6500)+H29</f>
        <v>86117</v>
      </c>
      <c r="H29" s="21" t="n">
        <v>17</v>
      </c>
      <c r="I29" s="21" t="n">
        <f aca="false">+IF(ISERROR(VLOOKUP(B29,'Asignacion corrientes capital i'!$B$1:$C$20,2,FALSE()))=TRUE(),40000,VLOOKUP(B29,'Asignacion corrientes capital i'!$B$1:$C$20,2,FALSE()))</f>
        <v>49000</v>
      </c>
    </row>
    <row r="30" s="21" customFormat="true" ht="13.2" hidden="false" customHeight="false" outlineLevel="0" collapsed="false">
      <c r="A30" s="301" t="s">
        <v>715</v>
      </c>
      <c r="B30" s="302" t="s">
        <v>696</v>
      </c>
      <c r="C30" s="288" t="s">
        <v>738</v>
      </c>
      <c r="D30" s="291" t="n">
        <v>28269</v>
      </c>
      <c r="E30" s="303" t="n">
        <v>202510</v>
      </c>
      <c r="F30" s="305" t="s">
        <v>739</v>
      </c>
      <c r="G30" s="235" t="n">
        <f aca="false">+((MID('DATOS IDENTIFICATIVOS'!$C$10,1,2)/5+73)*1000-6500)+H30</f>
        <v>86118</v>
      </c>
      <c r="H30" s="21" t="n">
        <v>18</v>
      </c>
      <c r="I30" s="21" t="n">
        <f aca="false">+IF(ISERROR(VLOOKUP(B30,'Asignacion corrientes capital i'!$B$1:$C$20,2,FALSE()))=TRUE(),40000,VLOOKUP(B30,'Asignacion corrientes capital i'!$B$1:$C$20,2,FALSE()))</f>
        <v>43000</v>
      </c>
    </row>
    <row r="31" s="21" customFormat="true" ht="13.2" hidden="false" customHeight="false" outlineLevel="0" collapsed="false">
      <c r="A31" s="301" t="s">
        <v>740</v>
      </c>
      <c r="B31" s="302" t="s">
        <v>740</v>
      </c>
      <c r="C31" s="288" t="s">
        <v>738</v>
      </c>
      <c r="D31" s="291" t="n">
        <v>6322</v>
      </c>
      <c r="E31" s="303" t="n">
        <v>45000</v>
      </c>
      <c r="F31" s="305" t="s">
        <v>741</v>
      </c>
      <c r="G31" s="235" t="n">
        <f aca="false">+((MID('DATOS IDENTIFICATIVOS'!$C$10,1,2)/5+73)*1000-6500)+H31</f>
        <v>86119</v>
      </c>
      <c r="H31" s="21" t="n">
        <v>19</v>
      </c>
      <c r="I31" s="21" t="n">
        <f aca="false">+IF(ISERROR(VLOOKUP(B31,'Asignacion corrientes capital i'!$B$1:$C$20,2,FALSE()))=TRUE(),40000,VLOOKUP(B31,'Asignacion corrientes capital i'!$B$1:$C$20,2,FALSE()))</f>
        <v>73000</v>
      </c>
    </row>
    <row r="32" s="21" customFormat="true" ht="13.2" hidden="false" customHeight="false" outlineLevel="0" collapsed="false">
      <c r="A32" s="301" t="s">
        <v>703</v>
      </c>
      <c r="B32" s="302" t="s">
        <v>715</v>
      </c>
      <c r="C32" s="288" t="s">
        <v>716</v>
      </c>
      <c r="D32" s="291" t="n">
        <v>0</v>
      </c>
      <c r="E32" s="291" t="n">
        <v>18000</v>
      </c>
      <c r="F32" s="305" t="s">
        <v>742</v>
      </c>
      <c r="G32" s="235" t="n">
        <f aca="false">+((MID('DATOS IDENTIFICATIVOS'!$C$10,1,2)/5+73)*1000-6500)+H32</f>
        <v>86120</v>
      </c>
      <c r="H32" s="21" t="n">
        <v>20</v>
      </c>
      <c r="I32" s="21" t="n">
        <f aca="false">+IF(ISERROR(VLOOKUP(B32,'Asignacion corrientes capital i'!$B$1:$C$20,2,FALSE()))=TRUE(),40000,VLOOKUP(B32,'Asignacion corrientes capital i'!$B$1:$C$20,2,FALSE()))</f>
        <v>72000</v>
      </c>
    </row>
    <row r="33" s="21" customFormat="true" ht="13.2" hidden="false" customHeight="false" outlineLevel="0" collapsed="false">
      <c r="A33" s="301" t="s">
        <v>743</v>
      </c>
      <c r="B33" s="306"/>
      <c r="C33" s="290"/>
      <c r="D33" s="291"/>
      <c r="E33" s="291"/>
      <c r="F33" s="305"/>
      <c r="G33" s="235" t="n">
        <f aca="false">+((MID('DATOS IDENTIFICATIVOS'!$C$10,1,2)/5+73)*1000-6500)+H33</f>
        <v>86121</v>
      </c>
      <c r="H33" s="21" t="n">
        <v>21</v>
      </c>
      <c r="I33" s="21" t="n">
        <f aca="false">+IF(ISERROR(VLOOKUP(B33,'Asignacion corrientes capital i'!$B$1:$C$20,2,FALSE()))=TRUE(),40000,VLOOKUP(B33,'Asignacion corrientes capital i'!$B$1:$C$20,2,FALSE()))</f>
        <v>40000</v>
      </c>
    </row>
    <row r="34" s="21" customFormat="true" ht="18" hidden="false" customHeight="true" outlineLevel="0" collapsed="false">
      <c r="A34" s="301" t="s">
        <v>744</v>
      </c>
      <c r="B34" s="293" t="s">
        <v>639</v>
      </c>
      <c r="C34" s="293"/>
      <c r="D34" s="294" t="n">
        <f aca="false">SUM(D12:D33)</f>
        <v>9894899</v>
      </c>
      <c r="E34" s="294" t="n">
        <f aca="false">SUM(E12:E33)</f>
        <v>9788182</v>
      </c>
      <c r="F34" s="294"/>
      <c r="G34" s="235"/>
    </row>
    <row r="35" s="21" customFormat="true" ht="13.2" hidden="false" customHeight="false" outlineLevel="0" collapsed="false">
      <c r="A35" s="301" t="s">
        <v>700</v>
      </c>
      <c r="B35" s="295"/>
      <c r="C35" s="295"/>
      <c r="D35" s="296"/>
      <c r="E35" s="297"/>
      <c r="F35" s="296"/>
      <c r="G35" s="235"/>
    </row>
    <row r="36" s="21" customFormat="true" ht="13.2" hidden="false" customHeight="false" outlineLevel="0" collapsed="false">
      <c r="A36" s="301" t="s">
        <v>745</v>
      </c>
      <c r="B36" s="296"/>
      <c r="C36" s="296"/>
      <c r="D36" s="296"/>
      <c r="E36" s="296"/>
      <c r="F36" s="296"/>
      <c r="G36" s="235"/>
    </row>
    <row r="37" customFormat="false" ht="12.6" hidden="false" customHeight="false" outlineLevel="0" collapsed="false">
      <c r="A37" s="301" t="s">
        <v>732</v>
      </c>
    </row>
    <row r="38" customFormat="false" ht="12.6" hidden="false" customHeight="false" outlineLevel="0" collapsed="false"/>
    <row r="39" customFormat="false" ht="12.6" hidden="false" customHeight="false" outlineLevel="0" collapsed="false"/>
    <row r="40" customFormat="false" ht="12.6" hidden="false" customHeight="false" outlineLevel="0" collapsed="false"/>
    <row r="41" customFormat="false" ht="12.6" hidden="false" customHeight="false" outlineLevel="0" collapsed="false"/>
    <row r="42" customFormat="false" ht="12.6" hidden="false" customHeight="false" outlineLevel="0" collapsed="false"/>
    <row r="43" customFormat="false" ht="12.6" hidden="false" customHeight="false" outlineLevel="0" collapsed="false"/>
    <row r="44" customFormat="false" ht="12.6" hidden="false" customHeight="false" outlineLevel="0" collapsed="false"/>
    <row r="45" customFormat="false" ht="12.6" hidden="false" customHeight="false" outlineLevel="0" collapsed="false"/>
    <row r="46" customFormat="false" ht="12.6" hidden="false" customHeight="false" outlineLevel="0" collapsed="false"/>
    <row r="47" customFormat="false" ht="12.6" hidden="false" customHeight="false" outlineLevel="0" collapsed="false"/>
    <row r="48" customFormat="false" ht="12.6" hidden="false" customHeight="false" outlineLevel="0" collapsed="false"/>
    <row r="49" customFormat="false" ht="12.6" hidden="false" customHeight="false" outlineLevel="0" collapsed="false"/>
    <row r="50" customFormat="false" ht="12.6" hidden="false" customHeight="false" outlineLevel="0" collapsed="false"/>
    <row r="51" customFormat="false" ht="12.6" hidden="false" customHeight="false" outlineLevel="0" collapsed="false"/>
    <row r="52" customFormat="false" ht="12.6" hidden="false" customHeight="false" outlineLevel="0" collapsed="false"/>
    <row r="53" customFormat="false" ht="12.6" hidden="false" customHeight="false" outlineLevel="0" collapsed="false"/>
    <row r="54" customFormat="false" ht="12.6" hidden="false" customHeight="false" outlineLevel="0" collapsed="false"/>
    <row r="55" customFormat="false" ht="12.6" hidden="false" customHeight="false" outlineLevel="0" collapsed="false"/>
    <row r="56" customFormat="false" ht="12.6" hidden="false" customHeight="false" outlineLevel="0" collapsed="false"/>
    <row r="57" customFormat="false" ht="12.6" hidden="false" customHeight="false" outlineLevel="0" collapsed="false"/>
    <row r="58" customFormat="false" ht="12.6" hidden="false" customHeight="false" outlineLevel="0" collapsed="false"/>
    <row r="59" customFormat="false" ht="12.6" hidden="false" customHeight="false" outlineLevel="0" collapsed="false"/>
    <row r="60" customFormat="false" ht="12.6" hidden="false" customHeight="false" outlineLevel="0" collapsed="false"/>
    <row r="61" customFormat="false" ht="12.6" hidden="false" customHeight="false" outlineLevel="0" collapsed="false"/>
    <row r="62" customFormat="false" ht="12.6" hidden="false" customHeight="false" outlineLevel="0" collapsed="false"/>
    <row r="63" customFormat="false" ht="12.6" hidden="false" customHeight="false" outlineLevel="0" collapsed="false"/>
    <row r="64" customFormat="false" ht="12.6" hidden="false" customHeight="false" outlineLevel="0" collapsed="false"/>
    <row r="65" customFormat="false" ht="12.6" hidden="false" customHeight="false" outlineLevel="0" collapsed="false"/>
    <row r="66" customFormat="false" ht="12.6" hidden="false" customHeight="false" outlineLevel="0" collapsed="false"/>
    <row r="67" customFormat="false" ht="12.6" hidden="false" customHeight="false" outlineLevel="0" collapsed="false"/>
    <row r="68" customFormat="false" ht="12.6" hidden="false" customHeight="false" outlineLevel="0" collapsed="false"/>
    <row r="69" customFormat="false" ht="12.6" hidden="false" customHeight="false" outlineLevel="0" collapsed="false"/>
    <row r="70" customFormat="false" ht="12.6" hidden="false" customHeight="false" outlineLevel="0" collapsed="false"/>
    <row r="71" customFormat="false" ht="12.6" hidden="false" customHeight="false" outlineLevel="0" collapsed="false"/>
    <row r="72" customFormat="false" ht="12.6" hidden="false" customHeight="false" outlineLevel="0" collapsed="false"/>
    <row r="73" customFormat="false" ht="12.6" hidden="false" customHeight="false" outlineLevel="0" collapsed="false"/>
    <row r="74" customFormat="false" ht="12.6" hidden="false" customHeight="false" outlineLevel="0" collapsed="false"/>
    <row r="75" customFormat="false" ht="12.6" hidden="false" customHeight="false" outlineLevel="0" collapsed="false"/>
    <row r="76" customFormat="false" ht="12.6" hidden="false" customHeight="false" outlineLevel="0" collapsed="false"/>
    <row r="77" customFormat="false" ht="12.6" hidden="false" customHeight="false" outlineLevel="0" collapsed="false"/>
    <row r="78" customFormat="false" ht="12.6" hidden="false" customHeight="false" outlineLevel="0" collapsed="false"/>
    <row r="79" customFormat="false" ht="12.6" hidden="false" customHeight="false" outlineLevel="0" collapsed="false"/>
    <row r="80" customFormat="false" ht="12.6" hidden="false" customHeight="false" outlineLevel="0" collapsed="false"/>
    <row r="81" customFormat="false" ht="12.6" hidden="false" customHeight="false" outlineLevel="0" collapsed="false"/>
    <row r="82" customFormat="false" ht="12.6" hidden="false" customHeight="false" outlineLevel="0" collapsed="false"/>
    <row r="83" customFormat="false" ht="12.6" hidden="false" customHeight="false" outlineLevel="0" collapsed="false"/>
    <row r="84" customFormat="false" ht="12.6" hidden="false" customHeight="false" outlineLevel="0" collapsed="false"/>
    <row r="85" customFormat="false" ht="12.6" hidden="false" customHeight="false" outlineLevel="0" collapsed="false"/>
    <row r="86" customFormat="false" ht="12.6" hidden="false" customHeight="false" outlineLevel="0" collapsed="false"/>
    <row r="87" customFormat="false" ht="12.6" hidden="false" customHeight="false" outlineLevel="0" collapsed="false"/>
    <row r="88" customFormat="false" ht="12.6" hidden="false" customHeight="false" outlineLevel="0" collapsed="false"/>
    <row r="89" customFormat="false" ht="12.6" hidden="false" customHeight="false" outlineLevel="0" collapsed="false"/>
    <row r="90" customFormat="false" ht="12.6" hidden="false" customHeight="false" outlineLevel="0" collapsed="false"/>
    <row r="91" customFormat="false" ht="12.6" hidden="false" customHeight="false" outlineLevel="0" collapsed="false"/>
    <row r="92" customFormat="false" ht="12.6" hidden="false" customHeight="false" outlineLevel="0" collapsed="false"/>
    <row r="93" customFormat="false" ht="12.6" hidden="false" customHeight="false" outlineLevel="0" collapsed="false"/>
    <row r="94" customFormat="false" ht="12.6" hidden="false" customHeight="false" outlineLevel="0" collapsed="false"/>
    <row r="95" customFormat="false" ht="12.6" hidden="false" customHeight="false" outlineLevel="0" collapsed="false"/>
    <row r="96" customFormat="false" ht="12.6" hidden="false" customHeight="false" outlineLevel="0" collapsed="false"/>
    <row r="97" customFormat="false" ht="12.6" hidden="false" customHeight="false" outlineLevel="0" collapsed="false"/>
    <row r="98" customFormat="false" ht="12.6" hidden="false" customHeight="false" outlineLevel="0" collapsed="false"/>
    <row r="99" customFormat="false" ht="12.6" hidden="false" customHeight="false" outlineLevel="0" collapsed="false"/>
    <row r="100" customFormat="false" ht="12.6" hidden="false" customHeight="false" outlineLevel="0" collapsed="false"/>
    <row r="101" customFormat="false" ht="12.6" hidden="false" customHeight="false" outlineLevel="0" collapsed="false"/>
    <row r="102" customFormat="false" ht="12.6" hidden="false" customHeight="false" outlineLevel="0" collapsed="false"/>
    <row r="103" customFormat="false" ht="12.6" hidden="false" customHeight="false" outlineLevel="0" collapsed="false"/>
    <row r="104" customFormat="false" ht="12.6" hidden="false" customHeight="false" outlineLevel="0" collapsed="false"/>
    <row r="105" customFormat="false" ht="12.6" hidden="false" customHeight="false" outlineLevel="0" collapsed="false"/>
    <row r="106" customFormat="false" ht="12.6" hidden="false" customHeight="false" outlineLevel="0" collapsed="false"/>
    <row r="107" customFormat="false" ht="12.6" hidden="false" customHeight="false" outlineLevel="0" collapsed="false"/>
    <row r="108" customFormat="false" ht="12.6" hidden="false" customHeight="false" outlineLevel="0" collapsed="false"/>
    <row r="109" customFormat="false" ht="12.6" hidden="false" customHeight="false" outlineLevel="0" collapsed="false"/>
    <row r="110" customFormat="false" ht="12.6" hidden="false" customHeight="false" outlineLevel="0" collapsed="false"/>
    <row r="111" customFormat="false" ht="12.6" hidden="false" customHeight="false" outlineLevel="0" collapsed="false"/>
    <row r="112" customFormat="false" ht="12.6" hidden="false" customHeight="false" outlineLevel="0" collapsed="false"/>
    <row r="113" customFormat="false" ht="12.6" hidden="false" customHeight="false" outlineLevel="0" collapsed="false"/>
    <row r="114" customFormat="false" ht="12.6" hidden="false" customHeight="false" outlineLevel="0" collapsed="false"/>
    <row r="115" customFormat="false" ht="12.6" hidden="false" customHeight="false" outlineLevel="0" collapsed="false"/>
    <row r="116" customFormat="false" ht="12.6" hidden="false" customHeight="false" outlineLevel="0" collapsed="false"/>
    <row r="117" customFormat="false" ht="12.6" hidden="false" customHeight="false" outlineLevel="0" collapsed="false"/>
    <row r="118" customFormat="false" ht="12.6" hidden="false" customHeight="false" outlineLevel="0" collapsed="false"/>
    <row r="119" customFormat="false" ht="12.6" hidden="false" customHeight="false" outlineLevel="0" collapsed="false"/>
    <row r="120" customFormat="false" ht="12.6" hidden="false" customHeight="false" outlineLevel="0" collapsed="false"/>
    <row r="121" customFormat="false" ht="12.6" hidden="false" customHeight="false" outlineLevel="0" collapsed="false"/>
    <row r="122" customFormat="false" ht="12.6" hidden="false" customHeight="false" outlineLevel="0" collapsed="false"/>
    <row r="123" customFormat="false" ht="12.6" hidden="false" customHeight="false" outlineLevel="0" collapsed="false"/>
    <row r="124" customFormat="false" ht="12.6" hidden="false" customHeight="false" outlineLevel="0" collapsed="false"/>
    <row r="125" customFormat="false" ht="12.6" hidden="false" customHeight="false" outlineLevel="0" collapsed="false"/>
    <row r="126" customFormat="false" ht="12.6" hidden="false" customHeight="false" outlineLevel="0" collapsed="false"/>
    <row r="127" customFormat="false" ht="12.6" hidden="false" customHeight="false" outlineLevel="0" collapsed="false"/>
    <row r="128" customFormat="false" ht="12.6" hidden="false" customHeight="false" outlineLevel="0" collapsed="false"/>
    <row r="129" customFormat="false" ht="12.6" hidden="false" customHeight="false" outlineLevel="0" collapsed="false"/>
  </sheetData>
  <sheetProtection algorithmName="SHA-512" hashValue="+TNAWW05qs3IMYuDgCNpFz4sj6UrvfG9Ude5OdgMJehHgGQuGNKe9hAkw7VBsLa7cTtZ3jWhJaaGB3WAiQhA4g==" saltValue="+nh5QSvPX/644IwdEtn9qw==" spinCount="100000" sheet="true" objects="true" scenarios="true"/>
  <mergeCells count="7">
    <mergeCell ref="B1:F1"/>
    <mergeCell ref="B2:C2"/>
    <mergeCell ref="D2:F2"/>
    <mergeCell ref="A4:E4"/>
    <mergeCell ref="B7:F7"/>
    <mergeCell ref="B10:F10"/>
    <mergeCell ref="B34:C34"/>
  </mergeCells>
  <dataValidations count="8">
    <dataValidation allowBlank="true" error="La presupuestación no admite decimales" errorTitle="Números decimales no permitidos" operator="between" showDropDown="false" showErrorMessage="true" showInputMessage="true" sqref="B2:C2" type="none">
      <formula1>0</formula1>
      <formula2>0</formula2>
    </dataValidation>
    <dataValidation allowBlank="true" error="La presupuestación no admite decimales" errorTitle="Números decimales no admitidos" operator="between" showDropDown="false" showErrorMessage="true" showInputMessage="true" sqref="D2 F11 F34" type="none">
      <formula1>0</formula1>
      <formula2>0</formula2>
    </dataValidation>
    <dataValidation allowBlank="true" error="La presupuestación no admite decimales" errorTitle="Números decimales no admitidos" operator="between" showDropDown="false" showErrorMessage="true" showInputMessage="true" sqref="D3:F6 D8:F9 D11:E11 D34:E35 F35 D36:F1037" type="whole">
      <formula1>-1E+022</formula1>
      <formula2>1E+022</formula2>
    </dataValidation>
    <dataValidation allowBlank="true" operator="between" showDropDown="false" showErrorMessage="true" showInputMessage="true" sqref="B12:B33" type="list">
      <formula1>$A$11:$A$37</formula1>
      <formula2>0</formula2>
    </dataValidation>
    <dataValidation allowBlank="false" error="Compruebe que:&#10;1) La denominación tiene 40 caracteres o menos.&#10;2) El campo clasificación económica debe estar cumplimentado&#10;" errorTitle="Se ha producido un error" operator="between" prompt="El número máximo de carácteres es de 40 y el campo clasificación económica debe estar cumplimentado" promptTitle="Instruciones" showDropDown="false" showErrorMessage="true" showInputMessage="true" sqref="C12:C33" type="custom">
      <formula1>IF(AND(LEN(C12)&lt;=40,LEN(B12)&gt;10),1,0)</formula1>
      <formula2>0</formula2>
    </dataValidation>
    <dataValidation allowBlank="false" error="Compruebe que:&#10;1)El número no contiene decimales&#10;2)El campo Denominación está cumplimentado&#10;" errorTitle="Se ha producido un error" operator="between" prompt="Debe introducir una cifra sin decimales y el campo denominación debe estar cumplimentado" promptTitle="Instrucciones" showDropDown="false" showErrorMessage="true" showInputMessage="true" sqref="D12:D33" type="custom">
      <formula1>IF(OR(ROUND(D12,0)&lt;&gt;D12,C12=""),0,1)</formula1>
      <formula2>0</formula2>
    </dataValidation>
    <dataValidation allowBlank="false" error="Compruebe que:&#10;1)El número no contiene decimales&#10;2)El campo Denominación está cumplimentado&#10;" errorTitle="Se ha producido un error" operator="between" prompt="Debe introducir una cifra sin decimales y el campo denominación debe estar cumplimentado" promptTitle="Instrucciones" showDropDown="false" showErrorMessage="true" showInputMessage="true" sqref="E12:E33" type="custom">
      <formula1>IF(OR(ROUND(E12,0)&lt;&gt;E12,C12=""),0,1)</formula1>
      <formula2>0</formula2>
    </dataValidation>
    <dataValidation allowBlank="false" error="Compruebe que el campo Denominación está cumplimentado&#10;" errorTitle="Se ha producido un error" operator="between" prompt="Debe introducir el texto de la memoria de la actuación correspondiente y el campo denominación debe estar cumplimentado" promptTitle="Instrucciones" showDropDown="false" showErrorMessage="true" showInputMessage="true" sqref="F12:F33" type="custom">
      <formula1>IF(C12="",0,1)</formula1>
      <formula2>0</formula2>
    </dataValidation>
  </dataValidations>
  <printOptions headings="false" gridLines="false" gridLinesSet="true" horizontalCentered="true" verticalCentered="false"/>
  <pageMargins left="0.240277777777778" right="0.354166666666667" top="0.429861111111111" bottom="0.320138888888889" header="0.511805555555555" footer="0.511805555555555"/>
  <pageSetup paperSize="9" scale="67" firstPageNumber="0" fitToWidth="1" fitToHeight="1" pageOrder="overThenDown"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LibreOffice/7.0.4.2$Windows_X86_64 LibreOffice_project/dcf040e67528d9187c66b2379df5ea4407429775</Application>
  <AppVersion>15.0000</AppVersion>
  <Company>CARM</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2009-04-17T07:20:21Z</dcterms:created>
  <dc:creator>Modelo</dc:creator>
  <dc:description/>
  <dc:language>es-ES</dc:language>
  <cp:lastModifiedBy/>
  <cp:lastPrinted>2011-07-15T07:32:51Z</cp:lastPrinted>
  <dcterms:modified xsi:type="dcterms:W3CDTF">2021-02-15T11:57:33Z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